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QUIVOS\Desktop\Geral\MOD1\0000-PREGÃO\2024 PREGÃO\24 PREG-E-SRP-9999-Poços perfuração-ABR\2- DOC DIVERSOS PROCESSO\DOC\DOC disponibilizar no site\"/>
    </mc:Choice>
  </mc:AlternateContent>
  <xr:revisionPtr revIDLastSave="0" documentId="13_ncr:1_{CEB5FA81-0509-4A4B-9251-6C79108C807D}" xr6:coauthVersionLast="47" xr6:coauthVersionMax="47" xr10:uidLastSave="{00000000-0000-0000-0000-000000000000}"/>
  <bookViews>
    <workbookView xWindow="1170" yWindow="105" windowWidth="22215" windowHeight="15375" xr2:uid="{CFC25AA8-4238-4910-BF6D-173462B47460}"/>
  </bookViews>
  <sheets>
    <sheet name="Planilha1" sheetId="1" r:id="rId1"/>
    <sheet name="Planilha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T38" i="2"/>
  <c r="U38" i="2" s="1"/>
  <c r="Q38" i="2"/>
  <c r="R38" i="2" s="1"/>
  <c r="N38" i="2"/>
  <c r="O38" i="2" s="1"/>
  <c r="L38" i="2"/>
  <c r="K38" i="2"/>
  <c r="H38" i="2"/>
  <c r="I38" i="2" s="1"/>
  <c r="V38" i="2" s="1"/>
  <c r="T37" i="2"/>
  <c r="U37" i="2" s="1"/>
  <c r="Q37" i="2"/>
  <c r="R37" i="2" s="1"/>
  <c r="O37" i="2"/>
  <c r="N37" i="2"/>
  <c r="L37" i="2"/>
  <c r="K37" i="2"/>
  <c r="H37" i="2"/>
  <c r="I37" i="2" s="1"/>
  <c r="U36" i="2"/>
  <c r="T36" i="2"/>
  <c r="Q36" i="2"/>
  <c r="R36" i="2" s="1"/>
  <c r="N36" i="2"/>
  <c r="O36" i="2" s="1"/>
  <c r="K36" i="2"/>
  <c r="L36" i="2" s="1"/>
  <c r="I36" i="2"/>
  <c r="H36" i="2"/>
  <c r="U35" i="2"/>
  <c r="T35" i="2"/>
  <c r="Q35" i="2"/>
  <c r="R35" i="2" s="1"/>
  <c r="N35" i="2"/>
  <c r="O35" i="2" s="1"/>
  <c r="L35" i="2"/>
  <c r="K35" i="2"/>
  <c r="I35" i="2"/>
  <c r="H35" i="2"/>
  <c r="T34" i="2"/>
  <c r="U34" i="2" s="1"/>
  <c r="R34" i="2"/>
  <c r="Q34" i="2"/>
  <c r="N34" i="2"/>
  <c r="O34" i="2" s="1"/>
  <c r="K34" i="2"/>
  <c r="L34" i="2" s="1"/>
  <c r="H34" i="2"/>
  <c r="I34" i="2" s="1"/>
  <c r="U33" i="2"/>
  <c r="T33" i="2"/>
  <c r="R33" i="2"/>
  <c r="Q33" i="2"/>
  <c r="N33" i="2"/>
  <c r="O33" i="2" s="1"/>
  <c r="K33" i="2"/>
  <c r="L33" i="2" s="1"/>
  <c r="V33" i="2" s="1"/>
  <c r="I33" i="2"/>
  <c r="H33" i="2"/>
  <c r="T32" i="2"/>
  <c r="U32" i="2" s="1"/>
  <c r="Q32" i="2"/>
  <c r="R32" i="2" s="1"/>
  <c r="O32" i="2"/>
  <c r="N32" i="2"/>
  <c r="K32" i="2"/>
  <c r="L32" i="2" s="1"/>
  <c r="H32" i="2"/>
  <c r="I32" i="2" s="1"/>
  <c r="V32" i="2" s="1"/>
  <c r="T31" i="2"/>
  <c r="U31" i="2" s="1"/>
  <c r="R31" i="2"/>
  <c r="Q31" i="2"/>
  <c r="O31" i="2"/>
  <c r="N31" i="2"/>
  <c r="K31" i="2"/>
  <c r="L31" i="2" s="1"/>
  <c r="H31" i="2"/>
  <c r="I31" i="2" s="1"/>
  <c r="V31" i="2" s="1"/>
  <c r="T30" i="2"/>
  <c r="U30" i="2" s="1"/>
  <c r="Q30" i="2"/>
  <c r="R30" i="2" s="1"/>
  <c r="N30" i="2"/>
  <c r="O30" i="2" s="1"/>
  <c r="L30" i="2"/>
  <c r="K30" i="2"/>
  <c r="H30" i="2"/>
  <c r="I30" i="2" s="1"/>
  <c r="T29" i="2"/>
  <c r="U29" i="2" s="1"/>
  <c r="Q29" i="2"/>
  <c r="R29" i="2" s="1"/>
  <c r="P29" i="2"/>
  <c r="N29" i="2"/>
  <c r="O29" i="2" s="1"/>
  <c r="M29" i="2"/>
  <c r="K29" i="2"/>
  <c r="L29" i="2" s="1"/>
  <c r="H29" i="2"/>
  <c r="I29" i="2" s="1"/>
  <c r="T28" i="2"/>
  <c r="U28" i="2" s="1"/>
  <c r="Q28" i="2"/>
  <c r="R28" i="2" s="1"/>
  <c r="N28" i="2"/>
  <c r="O28" i="2" s="1"/>
  <c r="L28" i="2"/>
  <c r="K28" i="2"/>
  <c r="H28" i="2"/>
  <c r="I28" i="2" s="1"/>
  <c r="T27" i="2"/>
  <c r="U27" i="2" s="1"/>
  <c r="Q27" i="2"/>
  <c r="R27" i="2" s="1"/>
  <c r="N27" i="2"/>
  <c r="O27" i="2" s="1"/>
  <c r="L27" i="2"/>
  <c r="K27" i="2"/>
  <c r="H27" i="2"/>
  <c r="I27" i="2" s="1"/>
  <c r="V27" i="2" s="1"/>
  <c r="U26" i="2"/>
  <c r="T26" i="2"/>
  <c r="Q26" i="2"/>
  <c r="R26" i="2" s="1"/>
  <c r="N26" i="2"/>
  <c r="O26" i="2" s="1"/>
  <c r="K26" i="2"/>
  <c r="L26" i="2" s="1"/>
  <c r="I26" i="2"/>
  <c r="H26" i="2"/>
  <c r="U25" i="2"/>
  <c r="T25" i="2"/>
  <c r="Q25" i="2"/>
  <c r="R25" i="2" s="1"/>
  <c r="N25" i="2"/>
  <c r="O25" i="2" s="1"/>
  <c r="K25" i="2"/>
  <c r="L25" i="2" s="1"/>
  <c r="I25" i="2"/>
  <c r="V25" i="2" s="1"/>
  <c r="H25" i="2"/>
  <c r="T24" i="2"/>
  <c r="U24" i="2" s="1"/>
  <c r="R24" i="2"/>
  <c r="Q24" i="2"/>
  <c r="N24" i="2"/>
  <c r="O24" i="2" s="1"/>
  <c r="K24" i="2"/>
  <c r="L24" i="2" s="1"/>
  <c r="H24" i="2"/>
  <c r="I24" i="2" s="1"/>
  <c r="T23" i="2"/>
  <c r="U23" i="2" s="1"/>
  <c r="R23" i="2"/>
  <c r="Q23" i="2"/>
  <c r="N23" i="2"/>
  <c r="O23" i="2" s="1"/>
  <c r="K23" i="2"/>
  <c r="L23" i="2" s="1"/>
  <c r="H23" i="2"/>
  <c r="I23" i="2" s="1"/>
  <c r="T22" i="2"/>
  <c r="U22" i="2" s="1"/>
  <c r="Q22" i="2"/>
  <c r="R22" i="2" s="1"/>
  <c r="O22" i="2"/>
  <c r="N22" i="2"/>
  <c r="K22" i="2"/>
  <c r="L22" i="2" s="1"/>
  <c r="H22" i="2"/>
  <c r="I22" i="2" s="1"/>
  <c r="V22" i="2" s="1"/>
  <c r="T21" i="2"/>
  <c r="U21" i="2" s="1"/>
  <c r="Q21" i="2"/>
  <c r="R21" i="2" s="1"/>
  <c r="O21" i="2"/>
  <c r="N21" i="2"/>
  <c r="K21" i="2"/>
  <c r="L21" i="2" s="1"/>
  <c r="H21" i="2"/>
  <c r="I21" i="2" s="1"/>
  <c r="T20" i="2"/>
  <c r="U20" i="2" s="1"/>
  <c r="Q20" i="2"/>
  <c r="R20" i="2" s="1"/>
  <c r="N20" i="2"/>
  <c r="O20" i="2" s="1"/>
  <c r="L20" i="2"/>
  <c r="K20" i="2"/>
  <c r="H20" i="2"/>
  <c r="I20" i="2" s="1"/>
  <c r="T19" i="2"/>
  <c r="U19" i="2" s="1"/>
  <c r="Q19" i="2"/>
  <c r="R19" i="2" s="1"/>
  <c r="O19" i="2"/>
  <c r="N19" i="2"/>
  <c r="L19" i="2"/>
  <c r="K19" i="2"/>
  <c r="H19" i="2"/>
  <c r="I19" i="2" s="1"/>
  <c r="U18" i="2"/>
  <c r="T18" i="2"/>
  <c r="Q18" i="2"/>
  <c r="R18" i="2" s="1"/>
  <c r="N18" i="2"/>
  <c r="O18" i="2" s="1"/>
  <c r="K18" i="2"/>
  <c r="L18" i="2" s="1"/>
  <c r="I18" i="2"/>
  <c r="H18" i="2"/>
  <c r="U17" i="2"/>
  <c r="T17" i="2"/>
  <c r="Q17" i="2"/>
  <c r="R17" i="2" s="1"/>
  <c r="N17" i="2"/>
  <c r="O17" i="2" s="1"/>
  <c r="L17" i="2"/>
  <c r="K17" i="2"/>
  <c r="I17" i="2"/>
  <c r="H17" i="2"/>
  <c r="T16" i="2"/>
  <c r="U16" i="2" s="1"/>
  <c r="R16" i="2"/>
  <c r="Q16" i="2"/>
  <c r="N16" i="2"/>
  <c r="O16" i="2" s="1"/>
  <c r="K16" i="2"/>
  <c r="L16" i="2" s="1"/>
  <c r="H16" i="2"/>
  <c r="I16" i="2" s="1"/>
  <c r="V16" i="2" s="1"/>
  <c r="T15" i="2"/>
  <c r="U15" i="2" s="1"/>
  <c r="R15" i="2"/>
  <c r="Q15" i="2"/>
  <c r="N15" i="2"/>
  <c r="O15" i="2" s="1"/>
  <c r="K15" i="2"/>
  <c r="L15" i="2" s="1"/>
  <c r="H15" i="2"/>
  <c r="I15" i="2" s="1"/>
  <c r="T14" i="2"/>
  <c r="U14" i="2" s="1"/>
  <c r="Q14" i="2"/>
  <c r="R14" i="2" s="1"/>
  <c r="O14" i="2"/>
  <c r="N14" i="2"/>
  <c r="K14" i="2"/>
  <c r="L14" i="2" s="1"/>
  <c r="H14" i="2"/>
  <c r="I14" i="2" s="1"/>
  <c r="T13" i="2"/>
  <c r="U13" i="2" s="1"/>
  <c r="Q13" i="2"/>
  <c r="R13" i="2" s="1"/>
  <c r="O13" i="2"/>
  <c r="N13" i="2"/>
  <c r="K13" i="2"/>
  <c r="L13" i="2" s="1"/>
  <c r="H13" i="2"/>
  <c r="I13" i="2" s="1"/>
  <c r="T12" i="2"/>
  <c r="U12" i="2" s="1"/>
  <c r="S12" i="2"/>
  <c r="P12" i="2"/>
  <c r="Q12" i="2" s="1"/>
  <c r="R12" i="2" s="1"/>
  <c r="M12" i="2"/>
  <c r="N12" i="2" s="1"/>
  <c r="O12" i="2" s="1"/>
  <c r="J12" i="2"/>
  <c r="K12" i="2" s="1"/>
  <c r="L12" i="2" s="1"/>
  <c r="H12" i="2"/>
  <c r="I12" i="2" s="1"/>
  <c r="V12" i="2" s="1"/>
  <c r="T11" i="2"/>
  <c r="U11" i="2" s="1"/>
  <c r="P11" i="2"/>
  <c r="Q11" i="2" s="1"/>
  <c r="R11" i="2" s="1"/>
  <c r="M11" i="2"/>
  <c r="N11" i="2" s="1"/>
  <c r="O11" i="2" s="1"/>
  <c r="K11" i="2"/>
  <c r="L11" i="2" s="1"/>
  <c r="V11" i="2" s="1"/>
  <c r="I11" i="2"/>
  <c r="H11" i="2"/>
  <c r="T10" i="2"/>
  <c r="U10" i="2" s="1"/>
  <c r="R10" i="2"/>
  <c r="Q10" i="2"/>
  <c r="N10" i="2"/>
  <c r="O10" i="2" s="1"/>
  <c r="K10" i="2"/>
  <c r="L10" i="2" s="1"/>
  <c r="H10" i="2"/>
  <c r="I10" i="2" s="1"/>
  <c r="T9" i="2"/>
  <c r="U9" i="2" s="1"/>
  <c r="P9" i="2"/>
  <c r="Q9" i="2" s="1"/>
  <c r="R9" i="2" s="1"/>
  <c r="M9" i="2"/>
  <c r="N9" i="2" s="1"/>
  <c r="O9" i="2" s="1"/>
  <c r="K9" i="2"/>
  <c r="L9" i="2" s="1"/>
  <c r="V9" i="2" s="1"/>
  <c r="I9" i="2"/>
  <c r="H9" i="2"/>
  <c r="T8" i="2"/>
  <c r="U8" i="2" s="1"/>
  <c r="R8" i="2"/>
  <c r="Q8" i="2"/>
  <c r="N8" i="2"/>
  <c r="O8" i="2" s="1"/>
  <c r="K8" i="2"/>
  <c r="L8" i="2" s="1"/>
  <c r="H8" i="2"/>
  <c r="I8" i="2" s="1"/>
  <c r="V8" i="2" s="1"/>
  <c r="T7" i="2"/>
  <c r="U7" i="2" s="1"/>
  <c r="R7" i="2"/>
  <c r="Q7" i="2"/>
  <c r="N7" i="2"/>
  <c r="O7" i="2" s="1"/>
  <c r="K7" i="2"/>
  <c r="L7" i="2" s="1"/>
  <c r="H7" i="2"/>
  <c r="I7" i="2" s="1"/>
  <c r="T6" i="2"/>
  <c r="U6" i="2" s="1"/>
  <c r="Q6" i="2"/>
  <c r="R6" i="2" s="1"/>
  <c r="O6" i="2"/>
  <c r="N6" i="2"/>
  <c r="K6" i="2"/>
  <c r="L6" i="2" s="1"/>
  <c r="H6" i="2"/>
  <c r="I6" i="2" s="1"/>
  <c r="H38" i="1" l="1"/>
  <c r="V7" i="2"/>
  <c r="V15" i="2"/>
  <c r="V21" i="2"/>
  <c r="V26" i="2"/>
  <c r="V37" i="2"/>
  <c r="V6" i="2"/>
  <c r="V10" i="2"/>
  <c r="V14" i="2"/>
  <c r="V24" i="2"/>
  <c r="V29" i="2"/>
  <c r="V19" i="2"/>
  <c r="V35" i="2"/>
  <c r="V36" i="2"/>
  <c r="V13" i="2"/>
  <c r="V23" i="2"/>
  <c r="V28" i="2"/>
  <c r="V34" i="2"/>
  <c r="V30" i="2"/>
  <c r="V20" i="2"/>
  <c r="V17" i="2"/>
  <c r="V18" i="2"/>
  <c r="V40" i="2" l="1"/>
  <c r="V39" i="2"/>
</calcChain>
</file>

<file path=xl/sharedStrings.xml><?xml version="1.0" encoding="utf-8"?>
<sst xmlns="http://schemas.openxmlformats.org/spreadsheetml/2006/main" count="168" uniqueCount="63">
  <si>
    <t>Item</t>
  </si>
  <si>
    <t>Descrição de Serviços</t>
  </si>
  <si>
    <t>Unid.</t>
  </si>
  <si>
    <t>Anotação Técnica - ART</t>
  </si>
  <si>
    <t>Autorização Ambiental Perfuração</t>
  </si>
  <si>
    <t>Processo Pedido de Outorga de Direito de Uso de Águas Subterrâneas</t>
  </si>
  <si>
    <t>Filtro Hidrociclone 10 a 25.000 litros/hora</t>
  </si>
  <si>
    <t>Painel de Comando 8 HP Trifásico com Relé Falta de Fase e Horímetro e Padrão CEMIG</t>
  </si>
  <si>
    <t>Luva de 2” em Aço Galvanizado</t>
  </si>
  <si>
    <t>Curva de 2” em Aço Galvanizado</t>
  </si>
  <si>
    <t>Registro de 2” Gaveta (Bronze)</t>
  </si>
  <si>
    <t>Cabo PP 3x10mm Flexível 0,6/1 kV</t>
  </si>
  <si>
    <t>Luva de União de 2” Aço Galvanizado</t>
  </si>
  <si>
    <t>Válvula de Retenção de 2” Bronze</t>
  </si>
  <si>
    <t>Tubo de PVC 25 mm</t>
  </si>
  <si>
    <t>vb</t>
  </si>
  <si>
    <t>m</t>
  </si>
  <si>
    <t>unid</t>
  </si>
  <si>
    <t>br</t>
  </si>
  <si>
    <t>Transporte e Montagem do Canteiro de Obras</t>
  </si>
  <si>
    <t>Perfuração em 8" Basalto Vesicular</t>
  </si>
  <si>
    <t>Relatório Geotécnico</t>
  </si>
  <si>
    <t>Desenvolvimento do Poço e Limpeza</t>
  </si>
  <si>
    <t>Teste de Vazão</t>
  </si>
  <si>
    <t>Perfil do Solo</t>
  </si>
  <si>
    <t>Laje de Proteção Sanitária e Selo Mecânico</t>
  </si>
  <si>
    <t>Revestimento em 08" Geomecânico PVC Geomecânico STD</t>
  </si>
  <si>
    <t>Fitro em 08" - PVC Geomecânico STD Abertura 1,5 mm</t>
  </si>
  <si>
    <t>PERFURAÇÃO DE POÇOS ARTESIANOS</t>
  </si>
  <si>
    <t>Tampa do Poço em Chapas de Aço 08"</t>
  </si>
  <si>
    <t>Moto bomba de 8 HP Trifásico (Incluso Instalação)</t>
  </si>
  <si>
    <t>Reabertura de 9.1/2" para 12.1/4" (Sedimento)</t>
  </si>
  <si>
    <t>Tubo Galvanizado 2" para Instalação de Moto Bomba</t>
  </si>
  <si>
    <t>Tampa de Poço 8”x2” com Abas</t>
  </si>
  <si>
    <t>un</t>
  </si>
  <si>
    <t>cj</t>
  </si>
  <si>
    <t>Perfuração em 9.1/2" camada de sedimentos</t>
  </si>
  <si>
    <t>Pré Filtro Pedrisco Variando de 4,8 a 9,5 mm</t>
  </si>
  <si>
    <t>BDI</t>
  </si>
  <si>
    <t>Análise Bacteriológica e Físico Química da Água</t>
  </si>
  <si>
    <t>Quantitativo Para 25 Poços</t>
  </si>
  <si>
    <t>Quant. 1 Poço</t>
  </si>
  <si>
    <t>Quant. 25 Poços</t>
  </si>
  <si>
    <t>BANCO DE PREÇOS</t>
  </si>
  <si>
    <t>HIDROTÉCNICA</t>
  </si>
  <si>
    <t>ÁGUA VIVA</t>
  </si>
  <si>
    <t>MM POÇOS ARTESIANOS</t>
  </si>
  <si>
    <t>PACHECO POÇOS ARTESIANOS</t>
  </si>
  <si>
    <t>SUBTOTAL (MÉDIA DOS VALORES APRESENTADOS)</t>
  </si>
  <si>
    <t>Preço Unitário</t>
  </si>
  <si>
    <t>Preço Total</t>
  </si>
  <si>
    <t>Fornecimento de Água para Perfuração</t>
  </si>
  <si>
    <t>Montagem do Poço</t>
  </si>
  <si>
    <t>TOTAL PARA 1 POÇO</t>
  </si>
  <si>
    <t>--------------------------------------------------------------------------------------------------------------------------------------------------------------------------------------------------------------------------------</t>
  </si>
  <si>
    <t>TOTAL PARA 25 POÇOS</t>
  </si>
  <si>
    <t>Hidrômetro de 2” com Contra Flanges com Torneira e Horímetro</t>
  </si>
  <si>
    <t>Centralizadores Posicionados de 8 metros em 8 metros.</t>
  </si>
  <si>
    <t>Unidade</t>
  </si>
  <si>
    <t>Preço Unitário (com BDI)</t>
  </si>
  <si>
    <t>Preço Total (R$)</t>
  </si>
  <si>
    <t xml:space="preserve">Custo Unitário (sem BDI)  </t>
  </si>
  <si>
    <t xml:space="preserve">    TOTAL  --------------------------------------------------------------------------------------------------------------------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</si>
</sst>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3" fillId="6" borderId="14" xfId="0" applyNumberFormat="1" applyFont="1" applyFill="1" applyBorder="1" applyAlignment="1">
      <alignment horizontal="right" vertical="center" wrapText="1"/>
    </xf>
    <xf numFmtId="164" fontId="3" fillId="7" borderId="14" xfId="0" applyNumberFormat="1" applyFont="1" applyFill="1" applyBorder="1" applyAlignment="1">
      <alignment horizontal="right" vertical="center" wrapText="1"/>
    </xf>
    <xf numFmtId="164" fontId="3" fillId="8" borderId="14" xfId="0" applyNumberFormat="1" applyFont="1" applyFill="1" applyBorder="1" applyAlignment="1">
      <alignment horizontal="right" vertical="center" wrapText="1"/>
    </xf>
    <xf numFmtId="164" fontId="3" fillId="9" borderId="14" xfId="0" applyNumberFormat="1" applyFont="1" applyFill="1" applyBorder="1" applyAlignment="1">
      <alignment horizontal="right" vertical="center" wrapText="1"/>
    </xf>
    <xf numFmtId="164" fontId="3" fillId="10" borderId="14" xfId="0" applyNumberFormat="1" applyFont="1" applyFill="1" applyBorder="1" applyAlignment="1">
      <alignment horizontal="right" vertical="center" wrapText="1"/>
    </xf>
    <xf numFmtId="164" fontId="3" fillId="11" borderId="15" xfId="0" applyNumberFormat="1" applyFont="1" applyFill="1" applyBorder="1" applyAlignment="1">
      <alignment horizontal="right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 wrapText="1"/>
    </xf>
    <xf numFmtId="164" fontId="3" fillId="5" borderId="7" xfId="0" applyNumberFormat="1" applyFont="1" applyFill="1" applyBorder="1" applyAlignment="1">
      <alignment horizontal="right" vertical="center" wrapText="1"/>
    </xf>
    <xf numFmtId="164" fontId="3" fillId="7" borderId="7" xfId="0" applyNumberFormat="1" applyFont="1" applyFill="1" applyBorder="1" applyAlignment="1">
      <alignment horizontal="right" vertical="center" wrapText="1"/>
    </xf>
    <xf numFmtId="164" fontId="3" fillId="9" borderId="7" xfId="0" applyNumberFormat="1" applyFont="1" applyFill="1" applyBorder="1" applyAlignment="1">
      <alignment horizontal="right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3" fillId="2" borderId="36" xfId="0" applyNumberFormat="1" applyFont="1" applyFill="1" applyBorder="1" applyAlignment="1">
      <alignment horizontal="right" vertical="center" wrapText="1"/>
    </xf>
    <xf numFmtId="164" fontId="3" fillId="3" borderId="37" xfId="0" applyNumberFormat="1" applyFont="1" applyFill="1" applyBorder="1" applyAlignment="1">
      <alignment horizontal="right" vertical="center" wrapText="1"/>
    </xf>
    <xf numFmtId="164" fontId="3" fillId="3" borderId="25" xfId="0" applyNumberFormat="1" applyFont="1" applyFill="1" applyBorder="1" applyAlignment="1">
      <alignment horizontal="right" vertical="center" wrapText="1"/>
    </xf>
    <xf numFmtId="164" fontId="3" fillId="4" borderId="37" xfId="0" applyNumberFormat="1" applyFont="1" applyFill="1" applyBorder="1" applyAlignment="1">
      <alignment horizontal="right" vertical="center" wrapText="1"/>
    </xf>
    <xf numFmtId="164" fontId="3" fillId="5" borderId="37" xfId="0" applyNumberFormat="1" applyFont="1" applyFill="1" applyBorder="1" applyAlignment="1">
      <alignment horizontal="right" vertical="center" wrapText="1"/>
    </xf>
    <xf numFmtId="164" fontId="3" fillId="5" borderId="25" xfId="0" applyNumberFormat="1" applyFont="1" applyFill="1" applyBorder="1" applyAlignment="1">
      <alignment horizontal="right" vertical="center" wrapText="1"/>
    </xf>
    <xf numFmtId="164" fontId="3" fillId="6" borderId="37" xfId="0" applyNumberFormat="1" applyFont="1" applyFill="1" applyBorder="1" applyAlignment="1">
      <alignment horizontal="right" vertical="center" wrapText="1"/>
    </xf>
    <xf numFmtId="164" fontId="3" fillId="7" borderId="37" xfId="0" applyNumberFormat="1" applyFont="1" applyFill="1" applyBorder="1" applyAlignment="1">
      <alignment horizontal="right" vertical="center" wrapText="1"/>
    </xf>
    <xf numFmtId="164" fontId="3" fillId="7" borderId="25" xfId="0" applyNumberFormat="1" applyFont="1" applyFill="1" applyBorder="1" applyAlignment="1">
      <alignment horizontal="right" vertical="center" wrapText="1"/>
    </xf>
    <xf numFmtId="164" fontId="3" fillId="8" borderId="37" xfId="0" applyNumberFormat="1" applyFont="1" applyFill="1" applyBorder="1" applyAlignment="1">
      <alignment horizontal="right" vertical="center" wrapText="1"/>
    </xf>
    <xf numFmtId="164" fontId="3" fillId="9" borderId="37" xfId="0" applyNumberFormat="1" applyFont="1" applyFill="1" applyBorder="1" applyAlignment="1">
      <alignment horizontal="right" vertical="center" wrapText="1"/>
    </xf>
    <xf numFmtId="164" fontId="3" fillId="9" borderId="25" xfId="0" applyNumberFormat="1" applyFont="1" applyFill="1" applyBorder="1" applyAlignment="1">
      <alignment horizontal="right" vertical="center" wrapText="1"/>
    </xf>
    <xf numFmtId="164" fontId="3" fillId="10" borderId="37" xfId="0" applyNumberFormat="1" applyFont="1" applyFill="1" applyBorder="1" applyAlignment="1">
      <alignment horizontal="right" vertical="center" wrapText="1"/>
    </xf>
    <xf numFmtId="164" fontId="3" fillId="11" borderId="12" xfId="0" applyNumberFormat="1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64" fontId="4" fillId="0" borderId="38" xfId="0" quotePrefix="1" applyNumberFormat="1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0" fontId="5" fillId="5" borderId="6" xfId="0" applyNumberFormat="1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13" borderId="19" xfId="0" applyFont="1" applyFill="1" applyBorder="1" applyAlignment="1">
      <alignment vertical="center" wrapText="1"/>
    </xf>
    <xf numFmtId="0" fontId="6" fillId="13" borderId="4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14" borderId="13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13" borderId="7" xfId="0" applyFont="1" applyFill="1" applyBorder="1" applyAlignment="1">
      <alignment vertical="center" wrapText="1"/>
    </xf>
    <xf numFmtId="0" fontId="6" fillId="13" borderId="3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14" borderId="8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13" borderId="11" xfId="0" applyFont="1" applyFill="1" applyBorder="1" applyAlignment="1">
      <alignment vertical="center" wrapText="1"/>
    </xf>
    <xf numFmtId="0" fontId="6" fillId="13" borderId="4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14" borderId="24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171257</xdr:colOff>
      <xdr:row>1</xdr:row>
      <xdr:rowOff>33130</xdr:rowOff>
    </xdr:from>
    <xdr:to>
      <xdr:col>2</xdr:col>
      <xdr:colOff>603803</xdr:colOff>
      <xdr:row>2</xdr:row>
      <xdr:rowOff>159026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47B884-8342-A81C-E15B-64E47C143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0857" y="205408"/>
          <a:ext cx="757224" cy="3445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77295-3C8E-47BE-A06F-718C718F753C}">
  <dimension ref="B1:K38"/>
  <sheetViews>
    <sheetView tabSelected="1" zoomScale="115" zoomScaleNormal="115" workbookViewId="0">
      <selection activeCell="C8" sqref="C8"/>
    </sheetView>
  </sheetViews>
  <sheetFormatPr defaultColWidth="8.85546875" defaultRowHeight="12.75" x14ac:dyDescent="0.2"/>
  <cols>
    <col min="1" max="1" width="8.85546875" style="1"/>
    <col min="2" max="2" width="4.7109375" style="1" bestFit="1" customWidth="1"/>
    <col min="3" max="3" width="27.140625" style="1" customWidth="1"/>
    <col min="4" max="4" width="7.5703125" style="1" customWidth="1"/>
    <col min="5" max="5" width="8" style="1" customWidth="1"/>
    <col min="6" max="6" width="11.7109375" style="1" customWidth="1"/>
    <col min="7" max="7" width="11" style="1" customWidth="1"/>
    <col min="8" max="8" width="13.28515625" style="1" customWidth="1"/>
    <col min="9" max="9" width="11.5703125" style="1" bestFit="1" customWidth="1"/>
    <col min="10" max="10" width="10.28515625" style="1" customWidth="1"/>
    <col min="11" max="11" width="12.5703125" style="1" bestFit="1" customWidth="1"/>
    <col min="12" max="16384" width="8.85546875" style="1"/>
  </cols>
  <sheetData>
    <row r="1" spans="2:11" ht="13.5" thickBot="1" x14ac:dyDescent="0.25"/>
    <row r="2" spans="2:11" ht="17.45" customHeight="1" x14ac:dyDescent="0.2">
      <c r="B2" s="83" t="s">
        <v>28</v>
      </c>
      <c r="C2" s="84"/>
      <c r="D2" s="84"/>
      <c r="E2" s="84"/>
      <c r="F2" s="84"/>
      <c r="G2" s="84"/>
      <c r="H2" s="85" t="s">
        <v>38</v>
      </c>
      <c r="I2" s="2"/>
      <c r="J2" s="2"/>
    </row>
    <row r="3" spans="2:11" ht="15" customHeight="1" thickBot="1" x14ac:dyDescent="0.25">
      <c r="B3" s="86"/>
      <c r="C3" s="87"/>
      <c r="D3" s="87"/>
      <c r="E3" s="87"/>
      <c r="F3" s="87"/>
      <c r="G3" s="87"/>
      <c r="H3" s="88">
        <v>0.24179999999999999</v>
      </c>
      <c r="I3" s="2"/>
      <c r="J3" s="2"/>
    </row>
    <row r="4" spans="2:11" ht="40.15" customHeight="1" thickBot="1" x14ac:dyDescent="0.25">
      <c r="B4" s="89" t="s">
        <v>0</v>
      </c>
      <c r="C4" s="90" t="s">
        <v>1</v>
      </c>
      <c r="D4" s="90" t="s">
        <v>58</v>
      </c>
      <c r="E4" s="90" t="s">
        <v>40</v>
      </c>
      <c r="F4" s="90" t="s">
        <v>61</v>
      </c>
      <c r="G4" s="90" t="s">
        <v>59</v>
      </c>
      <c r="H4" s="91" t="s">
        <v>60</v>
      </c>
      <c r="I4" s="2"/>
      <c r="J4" s="2"/>
    </row>
    <row r="5" spans="2:11" ht="18" customHeight="1" x14ac:dyDescent="0.2">
      <c r="B5" s="92">
        <v>1</v>
      </c>
      <c r="C5" s="93" t="s">
        <v>3</v>
      </c>
      <c r="D5" s="94" t="s">
        <v>34</v>
      </c>
      <c r="E5" s="95">
        <v>25</v>
      </c>
      <c r="F5" s="96">
        <v>0</v>
      </c>
      <c r="G5" s="97">
        <f>F5*$H$3+F5</f>
        <v>0</v>
      </c>
      <c r="H5" s="98">
        <f t="shared" ref="H5:H37" si="0">G5*E5</f>
        <v>0</v>
      </c>
      <c r="I5" s="3"/>
      <c r="J5" s="3"/>
      <c r="K5" s="3"/>
    </row>
    <row r="6" spans="2:11" ht="26.45" customHeight="1" x14ac:dyDescent="0.2">
      <c r="B6" s="99">
        <v>2</v>
      </c>
      <c r="C6" s="100" t="s">
        <v>4</v>
      </c>
      <c r="D6" s="101" t="s">
        <v>34</v>
      </c>
      <c r="E6" s="102">
        <v>25</v>
      </c>
      <c r="F6" s="103">
        <v>0</v>
      </c>
      <c r="G6" s="104">
        <f t="shared" ref="G6:G37" si="1">F6*$H$3+F6</f>
        <v>0</v>
      </c>
      <c r="H6" s="105">
        <f t="shared" si="0"/>
        <v>0</v>
      </c>
      <c r="I6" s="3"/>
      <c r="J6" s="3"/>
    </row>
    <row r="7" spans="2:11" ht="22.5" x14ac:dyDescent="0.2">
      <c r="B7" s="99">
        <v>3</v>
      </c>
      <c r="C7" s="100" t="s">
        <v>5</v>
      </c>
      <c r="D7" s="101" t="s">
        <v>34</v>
      </c>
      <c r="E7" s="102">
        <v>25</v>
      </c>
      <c r="F7" s="103">
        <v>0</v>
      </c>
      <c r="G7" s="104">
        <f t="shared" si="1"/>
        <v>0</v>
      </c>
      <c r="H7" s="105">
        <f t="shared" si="0"/>
        <v>0</v>
      </c>
      <c r="I7" s="3"/>
      <c r="J7" s="3"/>
    </row>
    <row r="8" spans="2:11" ht="22.5" x14ac:dyDescent="0.2">
      <c r="B8" s="99">
        <v>4</v>
      </c>
      <c r="C8" s="100" t="s">
        <v>56</v>
      </c>
      <c r="D8" s="101" t="s">
        <v>35</v>
      </c>
      <c r="E8" s="102">
        <v>25</v>
      </c>
      <c r="F8" s="103">
        <v>0</v>
      </c>
      <c r="G8" s="104">
        <f t="shared" si="1"/>
        <v>0</v>
      </c>
      <c r="H8" s="105">
        <f t="shared" si="0"/>
        <v>0</v>
      </c>
      <c r="I8" s="3"/>
      <c r="J8" s="3"/>
    </row>
    <row r="9" spans="2:11" ht="22.5" x14ac:dyDescent="0.2">
      <c r="B9" s="99">
        <v>5</v>
      </c>
      <c r="C9" s="100" t="s">
        <v>6</v>
      </c>
      <c r="D9" s="101" t="s">
        <v>34</v>
      </c>
      <c r="E9" s="102">
        <v>25</v>
      </c>
      <c r="F9" s="103">
        <v>0</v>
      </c>
      <c r="G9" s="104">
        <f t="shared" si="1"/>
        <v>0</v>
      </c>
      <c r="H9" s="105">
        <f t="shared" si="0"/>
        <v>0</v>
      </c>
      <c r="I9" s="4"/>
      <c r="J9" s="3"/>
    </row>
    <row r="10" spans="2:11" ht="22.5" x14ac:dyDescent="0.2">
      <c r="B10" s="99">
        <v>6</v>
      </c>
      <c r="C10" s="100" t="s">
        <v>30</v>
      </c>
      <c r="D10" s="101" t="s">
        <v>34</v>
      </c>
      <c r="E10" s="102">
        <v>25</v>
      </c>
      <c r="F10" s="103">
        <v>0</v>
      </c>
      <c r="G10" s="104">
        <f t="shared" si="1"/>
        <v>0</v>
      </c>
      <c r="H10" s="105">
        <f t="shared" si="0"/>
        <v>0</v>
      </c>
      <c r="I10" s="3"/>
      <c r="J10" s="3"/>
    </row>
    <row r="11" spans="2:11" ht="52.9" customHeight="1" x14ac:dyDescent="0.2">
      <c r="B11" s="99">
        <v>7</v>
      </c>
      <c r="C11" s="100" t="s">
        <v>7</v>
      </c>
      <c r="D11" s="101" t="s">
        <v>35</v>
      </c>
      <c r="E11" s="102">
        <v>25</v>
      </c>
      <c r="F11" s="103">
        <v>0</v>
      </c>
      <c r="G11" s="104">
        <f t="shared" si="1"/>
        <v>0</v>
      </c>
      <c r="H11" s="105">
        <f t="shared" si="0"/>
        <v>0</v>
      </c>
      <c r="I11" s="3"/>
      <c r="J11" s="3"/>
    </row>
    <row r="12" spans="2:11" ht="22.5" x14ac:dyDescent="0.2">
      <c r="B12" s="99">
        <v>8</v>
      </c>
      <c r="C12" s="100" t="s">
        <v>32</v>
      </c>
      <c r="D12" s="101" t="s">
        <v>18</v>
      </c>
      <c r="E12" s="102">
        <v>625</v>
      </c>
      <c r="F12" s="103">
        <v>0</v>
      </c>
      <c r="G12" s="104">
        <f t="shared" si="1"/>
        <v>0</v>
      </c>
      <c r="H12" s="105">
        <f t="shared" si="0"/>
        <v>0</v>
      </c>
      <c r="I12" s="3"/>
      <c r="J12" s="3"/>
    </row>
    <row r="13" spans="2:11" x14ac:dyDescent="0.2">
      <c r="B13" s="99">
        <v>9</v>
      </c>
      <c r="C13" s="100" t="s">
        <v>8</v>
      </c>
      <c r="D13" s="101" t="s">
        <v>17</v>
      </c>
      <c r="E13" s="102">
        <v>625</v>
      </c>
      <c r="F13" s="103">
        <v>0</v>
      </c>
      <c r="G13" s="104">
        <f t="shared" si="1"/>
        <v>0</v>
      </c>
      <c r="H13" s="105">
        <f t="shared" si="0"/>
        <v>0</v>
      </c>
      <c r="I13" s="3"/>
      <c r="J13" s="3"/>
    </row>
    <row r="14" spans="2:11" ht="26.45" customHeight="1" x14ac:dyDescent="0.2">
      <c r="B14" s="99">
        <v>10</v>
      </c>
      <c r="C14" s="100" t="s">
        <v>9</v>
      </c>
      <c r="D14" s="101" t="s">
        <v>34</v>
      </c>
      <c r="E14" s="102">
        <v>25</v>
      </c>
      <c r="F14" s="103">
        <v>0</v>
      </c>
      <c r="G14" s="104">
        <f t="shared" si="1"/>
        <v>0</v>
      </c>
      <c r="H14" s="105">
        <f t="shared" si="0"/>
        <v>0</v>
      </c>
      <c r="I14" s="3"/>
      <c r="J14" s="3"/>
    </row>
    <row r="15" spans="2:11" x14ac:dyDescent="0.2">
      <c r="B15" s="99">
        <v>11</v>
      </c>
      <c r="C15" s="100" t="s">
        <v>10</v>
      </c>
      <c r="D15" s="101" t="s">
        <v>34</v>
      </c>
      <c r="E15" s="102">
        <v>25</v>
      </c>
      <c r="F15" s="103">
        <v>0</v>
      </c>
      <c r="G15" s="104">
        <f t="shared" si="1"/>
        <v>0</v>
      </c>
      <c r="H15" s="105">
        <f t="shared" si="0"/>
        <v>0</v>
      </c>
      <c r="I15" s="3"/>
      <c r="J15" s="3"/>
    </row>
    <row r="16" spans="2:11" x14ac:dyDescent="0.2">
      <c r="B16" s="99">
        <v>12</v>
      </c>
      <c r="C16" s="100" t="s">
        <v>33</v>
      </c>
      <c r="D16" s="101" t="s">
        <v>34</v>
      </c>
      <c r="E16" s="102">
        <v>25</v>
      </c>
      <c r="F16" s="103">
        <v>0</v>
      </c>
      <c r="G16" s="104">
        <f t="shared" si="1"/>
        <v>0</v>
      </c>
      <c r="H16" s="105">
        <f t="shared" si="0"/>
        <v>0</v>
      </c>
      <c r="I16" s="3"/>
      <c r="J16" s="3"/>
    </row>
    <row r="17" spans="2:10" x14ac:dyDescent="0.2">
      <c r="B17" s="99">
        <v>13</v>
      </c>
      <c r="C17" s="100" t="s">
        <v>11</v>
      </c>
      <c r="D17" s="101" t="s">
        <v>16</v>
      </c>
      <c r="E17" s="102">
        <v>4000</v>
      </c>
      <c r="F17" s="103">
        <v>0</v>
      </c>
      <c r="G17" s="104">
        <f t="shared" si="1"/>
        <v>0</v>
      </c>
      <c r="H17" s="105">
        <f t="shared" si="0"/>
        <v>0</v>
      </c>
      <c r="I17" s="3"/>
      <c r="J17" s="3"/>
    </row>
    <row r="18" spans="2:10" x14ac:dyDescent="0.2">
      <c r="B18" s="99">
        <v>14</v>
      </c>
      <c r="C18" s="100" t="s">
        <v>12</v>
      </c>
      <c r="D18" s="101" t="s">
        <v>15</v>
      </c>
      <c r="E18" s="102">
        <v>25</v>
      </c>
      <c r="F18" s="103">
        <v>0</v>
      </c>
      <c r="G18" s="104">
        <f t="shared" si="1"/>
        <v>0</v>
      </c>
      <c r="H18" s="105">
        <f t="shared" si="0"/>
        <v>0</v>
      </c>
      <c r="I18" s="3"/>
      <c r="J18" s="3"/>
    </row>
    <row r="19" spans="2:10" x14ac:dyDescent="0.2">
      <c r="B19" s="99">
        <v>15</v>
      </c>
      <c r="C19" s="100" t="s">
        <v>14</v>
      </c>
      <c r="D19" s="101" t="s">
        <v>18</v>
      </c>
      <c r="E19" s="102">
        <v>625</v>
      </c>
      <c r="F19" s="103">
        <v>0</v>
      </c>
      <c r="G19" s="104">
        <f t="shared" si="1"/>
        <v>0</v>
      </c>
      <c r="H19" s="105">
        <f t="shared" si="0"/>
        <v>0</v>
      </c>
      <c r="I19" s="3"/>
      <c r="J19" s="3"/>
    </row>
    <row r="20" spans="2:10" ht="27" customHeight="1" x14ac:dyDescent="0.2">
      <c r="B20" s="99">
        <v>16</v>
      </c>
      <c r="C20" s="100" t="s">
        <v>13</v>
      </c>
      <c r="D20" s="101" t="s">
        <v>15</v>
      </c>
      <c r="E20" s="102">
        <v>25</v>
      </c>
      <c r="F20" s="103">
        <v>0</v>
      </c>
      <c r="G20" s="104">
        <f t="shared" si="1"/>
        <v>0</v>
      </c>
      <c r="H20" s="105">
        <f t="shared" si="0"/>
        <v>0</v>
      </c>
      <c r="I20" s="4"/>
      <c r="J20" s="3"/>
    </row>
    <row r="21" spans="2:10" ht="22.5" x14ac:dyDescent="0.2">
      <c r="B21" s="99">
        <v>17</v>
      </c>
      <c r="C21" s="100" t="s">
        <v>19</v>
      </c>
      <c r="D21" s="101" t="s">
        <v>15</v>
      </c>
      <c r="E21" s="102">
        <v>25</v>
      </c>
      <c r="F21" s="103">
        <v>0</v>
      </c>
      <c r="G21" s="104">
        <f t="shared" si="1"/>
        <v>0</v>
      </c>
      <c r="H21" s="105">
        <f t="shared" si="0"/>
        <v>0</v>
      </c>
      <c r="I21" s="3"/>
      <c r="J21" s="3"/>
    </row>
    <row r="22" spans="2:10" x14ac:dyDescent="0.2">
      <c r="B22" s="99">
        <v>18</v>
      </c>
      <c r="C22" s="100" t="s">
        <v>51</v>
      </c>
      <c r="D22" s="101" t="s">
        <v>15</v>
      </c>
      <c r="E22" s="102">
        <v>25</v>
      </c>
      <c r="F22" s="103">
        <v>0</v>
      </c>
      <c r="G22" s="104">
        <f t="shared" si="1"/>
        <v>0</v>
      </c>
      <c r="H22" s="105">
        <f t="shared" si="0"/>
        <v>0</v>
      </c>
      <c r="I22" s="3"/>
      <c r="J22" s="3"/>
    </row>
    <row r="23" spans="2:10" ht="22.5" x14ac:dyDescent="0.2">
      <c r="B23" s="99">
        <v>19</v>
      </c>
      <c r="C23" s="100" t="s">
        <v>36</v>
      </c>
      <c r="D23" s="101" t="s">
        <v>16</v>
      </c>
      <c r="E23" s="102">
        <v>2000</v>
      </c>
      <c r="F23" s="103">
        <v>0</v>
      </c>
      <c r="G23" s="104">
        <f t="shared" si="1"/>
        <v>0</v>
      </c>
      <c r="H23" s="105">
        <f t="shared" si="0"/>
        <v>0</v>
      </c>
      <c r="I23" s="3"/>
      <c r="J23" s="3"/>
    </row>
    <row r="24" spans="2:10" ht="22.5" x14ac:dyDescent="0.2">
      <c r="B24" s="99">
        <v>20</v>
      </c>
      <c r="C24" s="100" t="s">
        <v>31</v>
      </c>
      <c r="D24" s="101" t="s">
        <v>16</v>
      </c>
      <c r="E24" s="102">
        <v>2000</v>
      </c>
      <c r="F24" s="103">
        <v>0</v>
      </c>
      <c r="G24" s="104">
        <f t="shared" si="1"/>
        <v>0</v>
      </c>
      <c r="H24" s="105">
        <f t="shared" si="0"/>
        <v>0</v>
      </c>
      <c r="I24" s="3"/>
      <c r="J24" s="3"/>
    </row>
    <row r="25" spans="2:10" ht="26.45" customHeight="1" x14ac:dyDescent="0.2">
      <c r="B25" s="99">
        <v>21</v>
      </c>
      <c r="C25" s="100" t="s">
        <v>20</v>
      </c>
      <c r="D25" s="101" t="s">
        <v>16</v>
      </c>
      <c r="E25" s="102">
        <v>1750</v>
      </c>
      <c r="F25" s="103">
        <v>0</v>
      </c>
      <c r="G25" s="104">
        <f t="shared" si="1"/>
        <v>0</v>
      </c>
      <c r="H25" s="105">
        <f t="shared" si="0"/>
        <v>0</v>
      </c>
      <c r="I25" s="3"/>
      <c r="J25" s="3"/>
    </row>
    <row r="26" spans="2:10" x14ac:dyDescent="0.2">
      <c r="B26" s="99">
        <v>22</v>
      </c>
      <c r="C26" s="100" t="s">
        <v>21</v>
      </c>
      <c r="D26" s="101" t="s">
        <v>15</v>
      </c>
      <c r="E26" s="102">
        <v>25</v>
      </c>
      <c r="F26" s="103">
        <v>0</v>
      </c>
      <c r="G26" s="104">
        <f t="shared" si="1"/>
        <v>0</v>
      </c>
      <c r="H26" s="105">
        <f t="shared" si="0"/>
        <v>0</v>
      </c>
      <c r="I26" s="3"/>
      <c r="J26" s="3"/>
    </row>
    <row r="27" spans="2:10" x14ac:dyDescent="0.2">
      <c r="B27" s="99">
        <v>23</v>
      </c>
      <c r="C27" s="100" t="s">
        <v>22</v>
      </c>
      <c r="D27" s="101" t="s">
        <v>15</v>
      </c>
      <c r="E27" s="102">
        <v>25</v>
      </c>
      <c r="F27" s="103">
        <v>0</v>
      </c>
      <c r="G27" s="104">
        <f t="shared" si="1"/>
        <v>0</v>
      </c>
      <c r="H27" s="105">
        <f t="shared" si="0"/>
        <v>0</v>
      </c>
      <c r="I27" s="4"/>
      <c r="J27" s="3"/>
    </row>
    <row r="28" spans="2:10" x14ac:dyDescent="0.2">
      <c r="B28" s="99">
        <v>24</v>
      </c>
      <c r="C28" s="100" t="s">
        <v>23</v>
      </c>
      <c r="D28" s="101" t="s">
        <v>15</v>
      </c>
      <c r="E28" s="102">
        <v>25</v>
      </c>
      <c r="F28" s="103">
        <v>0</v>
      </c>
      <c r="G28" s="104">
        <f t="shared" si="1"/>
        <v>0</v>
      </c>
      <c r="H28" s="105">
        <f t="shared" si="0"/>
        <v>0</v>
      </c>
      <c r="I28" s="3"/>
      <c r="J28" s="3"/>
    </row>
    <row r="29" spans="2:10" x14ac:dyDescent="0.2">
      <c r="B29" s="99">
        <v>25</v>
      </c>
      <c r="C29" s="100" t="s">
        <v>24</v>
      </c>
      <c r="D29" s="101" t="s">
        <v>15</v>
      </c>
      <c r="E29" s="102">
        <v>25</v>
      </c>
      <c r="F29" s="103">
        <v>0</v>
      </c>
      <c r="G29" s="104">
        <f t="shared" si="1"/>
        <v>0</v>
      </c>
      <c r="H29" s="105">
        <f t="shared" si="0"/>
        <v>0</v>
      </c>
      <c r="I29" s="3"/>
      <c r="J29" s="3"/>
    </row>
    <row r="30" spans="2:10" ht="22.5" x14ac:dyDescent="0.2">
      <c r="B30" s="99">
        <v>26</v>
      </c>
      <c r="C30" s="100" t="s">
        <v>25</v>
      </c>
      <c r="D30" s="101" t="s">
        <v>15</v>
      </c>
      <c r="E30" s="102">
        <v>25</v>
      </c>
      <c r="F30" s="103">
        <v>0</v>
      </c>
      <c r="G30" s="104">
        <f t="shared" si="1"/>
        <v>0</v>
      </c>
      <c r="H30" s="105">
        <f t="shared" si="0"/>
        <v>0</v>
      </c>
      <c r="I30" s="3"/>
      <c r="J30" s="3"/>
    </row>
    <row r="31" spans="2:10" ht="22.5" x14ac:dyDescent="0.2">
      <c r="B31" s="99">
        <v>27</v>
      </c>
      <c r="C31" s="100" t="s">
        <v>26</v>
      </c>
      <c r="D31" s="101" t="s">
        <v>18</v>
      </c>
      <c r="E31" s="102">
        <v>325</v>
      </c>
      <c r="F31" s="103">
        <v>0</v>
      </c>
      <c r="G31" s="104">
        <f t="shared" si="1"/>
        <v>0</v>
      </c>
      <c r="H31" s="105">
        <f t="shared" si="0"/>
        <v>0</v>
      </c>
      <c r="I31" s="3"/>
      <c r="J31" s="3"/>
    </row>
    <row r="32" spans="2:10" x14ac:dyDescent="0.2">
      <c r="B32" s="99">
        <v>28</v>
      </c>
      <c r="C32" s="100" t="s">
        <v>29</v>
      </c>
      <c r="D32" s="101" t="s">
        <v>34</v>
      </c>
      <c r="E32" s="102">
        <v>25</v>
      </c>
      <c r="F32" s="103">
        <v>0</v>
      </c>
      <c r="G32" s="104">
        <f t="shared" si="1"/>
        <v>0</v>
      </c>
      <c r="H32" s="105">
        <f t="shared" si="0"/>
        <v>0</v>
      </c>
      <c r="I32" s="3"/>
      <c r="J32" s="3"/>
    </row>
    <row r="33" spans="2:10" ht="22.5" x14ac:dyDescent="0.2">
      <c r="B33" s="99">
        <v>29</v>
      </c>
      <c r="C33" s="100" t="s">
        <v>37</v>
      </c>
      <c r="D33" s="101" t="s">
        <v>16</v>
      </c>
      <c r="E33" s="102">
        <v>75</v>
      </c>
      <c r="F33" s="103">
        <v>0</v>
      </c>
      <c r="G33" s="104">
        <f t="shared" si="1"/>
        <v>0</v>
      </c>
      <c r="H33" s="105">
        <f t="shared" si="0"/>
        <v>0</v>
      </c>
      <c r="I33" s="3"/>
      <c r="J33" s="3"/>
    </row>
    <row r="34" spans="2:10" ht="29.45" customHeight="1" x14ac:dyDescent="0.2">
      <c r="B34" s="99">
        <v>30</v>
      </c>
      <c r="C34" s="100" t="s">
        <v>57</v>
      </c>
      <c r="D34" s="101" t="s">
        <v>34</v>
      </c>
      <c r="E34" s="102">
        <v>250</v>
      </c>
      <c r="F34" s="103">
        <v>0</v>
      </c>
      <c r="G34" s="104">
        <f t="shared" si="1"/>
        <v>0</v>
      </c>
      <c r="H34" s="105">
        <f t="shared" si="0"/>
        <v>0</v>
      </c>
      <c r="I34" s="3"/>
      <c r="J34" s="3"/>
    </row>
    <row r="35" spans="2:10" ht="40.15" customHeight="1" x14ac:dyDescent="0.2">
      <c r="B35" s="99">
        <v>31</v>
      </c>
      <c r="C35" s="100" t="s">
        <v>27</v>
      </c>
      <c r="D35" s="101" t="s">
        <v>18</v>
      </c>
      <c r="E35" s="102">
        <v>100</v>
      </c>
      <c r="F35" s="103">
        <v>0</v>
      </c>
      <c r="G35" s="104">
        <f t="shared" si="1"/>
        <v>0</v>
      </c>
      <c r="H35" s="105">
        <f t="shared" si="0"/>
        <v>0</v>
      </c>
      <c r="I35" s="3"/>
      <c r="J35" s="3"/>
    </row>
    <row r="36" spans="2:10" ht="40.15" customHeight="1" x14ac:dyDescent="0.2">
      <c r="B36" s="99">
        <v>32</v>
      </c>
      <c r="C36" s="100" t="s">
        <v>39</v>
      </c>
      <c r="D36" s="101" t="s">
        <v>34</v>
      </c>
      <c r="E36" s="102">
        <v>25</v>
      </c>
      <c r="F36" s="103">
        <v>0</v>
      </c>
      <c r="G36" s="104">
        <f t="shared" si="1"/>
        <v>0</v>
      </c>
      <c r="H36" s="105">
        <f t="shared" si="0"/>
        <v>0</v>
      </c>
      <c r="I36" s="3"/>
      <c r="J36" s="3"/>
    </row>
    <row r="37" spans="2:10" ht="40.15" customHeight="1" thickBot="1" x14ac:dyDescent="0.25">
      <c r="B37" s="106">
        <v>33</v>
      </c>
      <c r="C37" s="107" t="s">
        <v>52</v>
      </c>
      <c r="D37" s="108" t="s">
        <v>34</v>
      </c>
      <c r="E37" s="109">
        <v>25</v>
      </c>
      <c r="F37" s="110">
        <v>0</v>
      </c>
      <c r="G37" s="111">
        <f t="shared" si="1"/>
        <v>0</v>
      </c>
      <c r="H37" s="112">
        <f t="shared" si="0"/>
        <v>0</v>
      </c>
      <c r="I37" s="3"/>
      <c r="J37" s="3"/>
    </row>
    <row r="38" spans="2:10" ht="27.6" customHeight="1" thickBot="1" x14ac:dyDescent="0.25">
      <c r="B38" s="113" t="s">
        <v>62</v>
      </c>
      <c r="C38" s="114"/>
      <c r="D38" s="114"/>
      <c r="E38" s="114"/>
      <c r="F38" s="114"/>
      <c r="G38" s="115"/>
      <c r="H38" s="116">
        <f>SUM(H5:H37)</f>
        <v>0</v>
      </c>
      <c r="I38" s="5"/>
      <c r="J38" s="5"/>
    </row>
  </sheetData>
  <mergeCells count="2">
    <mergeCell ref="B2:G3"/>
    <mergeCell ref="B38:G38"/>
  </mergeCells>
  <pageMargins left="0.39370078740157483" right="0.39370078740157483" top="0.39370078740157483" bottom="0.51181102362204722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F9CE-06F2-417A-A8CC-4EE44D9E57D7}">
  <dimension ref="B1:V40"/>
  <sheetViews>
    <sheetView zoomScale="70" zoomScaleNormal="70" workbookViewId="0">
      <selection activeCell="C38" sqref="C38"/>
    </sheetView>
  </sheetViews>
  <sheetFormatPr defaultColWidth="8.85546875" defaultRowHeight="12" x14ac:dyDescent="0.2"/>
  <cols>
    <col min="1" max="1" width="8.85546875" style="7"/>
    <col min="2" max="2" width="4.28515625" style="6" customWidth="1"/>
    <col min="3" max="3" width="19.7109375" style="7" customWidth="1"/>
    <col min="4" max="4" width="6" style="7" customWidth="1"/>
    <col min="5" max="5" width="6.7109375" style="7" customWidth="1"/>
    <col min="6" max="7" width="5.140625" style="7" customWidth="1"/>
    <col min="8" max="8" width="10.5703125" style="7" customWidth="1"/>
    <col min="9" max="9" width="12.85546875" style="7" customWidth="1"/>
    <col min="10" max="10" width="12.42578125" style="7" customWidth="1"/>
    <col min="11" max="11" width="11.5703125" style="7" customWidth="1"/>
    <col min="12" max="12" width="12.85546875" style="7" customWidth="1"/>
    <col min="13" max="13" width="10.5703125" style="7" customWidth="1"/>
    <col min="14" max="14" width="11.5703125" style="7" customWidth="1"/>
    <col min="15" max="15" width="12.85546875" style="7" customWidth="1"/>
    <col min="16" max="16" width="11.5703125" style="7" customWidth="1"/>
    <col min="17" max="17" width="11.140625" style="7" customWidth="1"/>
    <col min="18" max="18" width="12.85546875" style="7" customWidth="1"/>
    <col min="19" max="19" width="10.85546875" style="7" customWidth="1"/>
    <col min="20" max="20" width="11.140625" style="7" customWidth="1"/>
    <col min="21" max="21" width="12.85546875" style="7" customWidth="1"/>
    <col min="22" max="22" width="16.7109375" style="7" customWidth="1"/>
    <col min="23" max="16384" width="8.85546875" style="7"/>
  </cols>
  <sheetData>
    <row r="1" spans="2:22" ht="12.75" thickBot="1" x14ac:dyDescent="0.25"/>
    <row r="2" spans="2:22" ht="13.15" customHeight="1" x14ac:dyDescent="0.2">
      <c r="B2" s="62" t="s">
        <v>28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</row>
    <row r="3" spans="2:22" ht="15" customHeight="1" thickBot="1" x14ac:dyDescent="0.25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7"/>
    </row>
    <row r="4" spans="2:22" ht="26.45" customHeight="1" x14ac:dyDescent="0.2">
      <c r="B4" s="68" t="s">
        <v>0</v>
      </c>
      <c r="C4" s="70" t="s">
        <v>1</v>
      </c>
      <c r="D4" s="70" t="s">
        <v>41</v>
      </c>
      <c r="E4" s="70" t="s">
        <v>42</v>
      </c>
      <c r="F4" s="72" t="s">
        <v>2</v>
      </c>
      <c r="G4" s="8"/>
      <c r="H4" s="68" t="s">
        <v>43</v>
      </c>
      <c r="I4" s="72"/>
      <c r="J4" s="8"/>
      <c r="K4" s="68" t="s">
        <v>44</v>
      </c>
      <c r="L4" s="72"/>
      <c r="M4" s="8"/>
      <c r="N4" s="68" t="s">
        <v>45</v>
      </c>
      <c r="O4" s="72"/>
      <c r="P4" s="8"/>
      <c r="Q4" s="74" t="s">
        <v>46</v>
      </c>
      <c r="R4" s="72"/>
      <c r="S4" s="8"/>
      <c r="T4" s="74" t="s">
        <v>47</v>
      </c>
      <c r="U4" s="72"/>
      <c r="V4" s="75" t="s">
        <v>48</v>
      </c>
    </row>
    <row r="5" spans="2:22" ht="24.75" thickBot="1" x14ac:dyDescent="0.25">
      <c r="B5" s="69"/>
      <c r="C5" s="71"/>
      <c r="D5" s="71"/>
      <c r="E5" s="71"/>
      <c r="F5" s="73"/>
      <c r="G5" s="11"/>
      <c r="H5" s="9" t="s">
        <v>49</v>
      </c>
      <c r="I5" s="10" t="s">
        <v>50</v>
      </c>
      <c r="J5" s="11"/>
      <c r="K5" s="9" t="s">
        <v>49</v>
      </c>
      <c r="L5" s="10" t="s">
        <v>50</v>
      </c>
      <c r="M5" s="11"/>
      <c r="N5" s="9" t="s">
        <v>49</v>
      </c>
      <c r="O5" s="10" t="s">
        <v>50</v>
      </c>
      <c r="P5" s="11"/>
      <c r="Q5" s="12" t="s">
        <v>49</v>
      </c>
      <c r="R5" s="10" t="s">
        <v>50</v>
      </c>
      <c r="S5" s="11"/>
      <c r="T5" s="12" t="s">
        <v>49</v>
      </c>
      <c r="U5" s="10" t="s">
        <v>50</v>
      </c>
      <c r="V5" s="76"/>
    </row>
    <row r="6" spans="2:22" ht="19.899999999999999" customHeight="1" thickBot="1" x14ac:dyDescent="0.25">
      <c r="B6" s="13">
        <v>1</v>
      </c>
      <c r="C6" s="14" t="s">
        <v>3</v>
      </c>
      <c r="D6" s="15">
        <v>1</v>
      </c>
      <c r="E6" s="15">
        <v>25</v>
      </c>
      <c r="F6" s="16" t="s">
        <v>15</v>
      </c>
      <c r="G6" s="17">
        <v>750</v>
      </c>
      <c r="H6" s="18">
        <f>D6*G6</f>
        <v>750</v>
      </c>
      <c r="I6" s="19">
        <f>H6*$E$6</f>
        <v>18750</v>
      </c>
      <c r="J6" s="19">
        <v>1500</v>
      </c>
      <c r="K6" s="20">
        <f>D6*J6</f>
        <v>1500</v>
      </c>
      <c r="L6" s="21">
        <f t="shared" ref="L6:L38" si="0">K6*$E$6</f>
        <v>37500</v>
      </c>
      <c r="M6" s="21">
        <v>768</v>
      </c>
      <c r="N6" s="22">
        <f>D6*M6</f>
        <v>768</v>
      </c>
      <c r="O6" s="23">
        <f t="shared" ref="O6:O38" si="1">N6*$E$6</f>
        <v>19200</v>
      </c>
      <c r="P6" s="23">
        <v>800</v>
      </c>
      <c r="Q6" s="24">
        <f>D6*P6</f>
        <v>800</v>
      </c>
      <c r="R6" s="25">
        <f t="shared" ref="R6:R38" si="2">Q6*$E$6</f>
        <v>20000</v>
      </c>
      <c r="S6" s="25">
        <v>100</v>
      </c>
      <c r="T6" s="26">
        <f>D6*S6</f>
        <v>100</v>
      </c>
      <c r="U6" s="27">
        <f t="shared" ref="U6:U38" si="3">T6*$E$6</f>
        <v>2500</v>
      </c>
      <c r="V6" s="28">
        <f>(SUM(I6+L6+O6+R6+U6))/5</f>
        <v>19590</v>
      </c>
    </row>
    <row r="7" spans="2:22" ht="24.75" thickBot="1" x14ac:dyDescent="0.25">
      <c r="B7" s="29">
        <v>2</v>
      </c>
      <c r="C7" s="30" t="s">
        <v>4</v>
      </c>
      <c r="D7" s="31">
        <v>1</v>
      </c>
      <c r="E7" s="31">
        <v>25</v>
      </c>
      <c r="F7" s="32" t="s">
        <v>15</v>
      </c>
      <c r="G7" s="33">
        <v>1430</v>
      </c>
      <c r="H7" s="18">
        <f t="shared" ref="H7:H38" si="4">D7*G7</f>
        <v>1430</v>
      </c>
      <c r="I7" s="19">
        <f t="shared" ref="I7:I38" si="5">H7*$E$6</f>
        <v>35750</v>
      </c>
      <c r="J7" s="34">
        <v>2600</v>
      </c>
      <c r="K7" s="20">
        <f t="shared" ref="K7:K38" si="6">D7*J7</f>
        <v>2600</v>
      </c>
      <c r="L7" s="21">
        <f t="shared" si="0"/>
        <v>65000</v>
      </c>
      <c r="M7" s="35">
        <v>1320</v>
      </c>
      <c r="N7" s="22">
        <f t="shared" ref="N7:N38" si="7">D7*M7</f>
        <v>1320</v>
      </c>
      <c r="O7" s="23">
        <f t="shared" si="1"/>
        <v>33000</v>
      </c>
      <c r="P7" s="36">
        <v>1500</v>
      </c>
      <c r="Q7" s="24">
        <f t="shared" ref="Q7:Q38" si="8">D7*P7</f>
        <v>1500</v>
      </c>
      <c r="R7" s="25">
        <f t="shared" si="2"/>
        <v>37500</v>
      </c>
      <c r="S7" s="37">
        <v>990</v>
      </c>
      <c r="T7" s="26">
        <f t="shared" ref="T7:T38" si="9">D7*S7</f>
        <v>990</v>
      </c>
      <c r="U7" s="27">
        <f t="shared" si="3"/>
        <v>24750</v>
      </c>
      <c r="V7" s="38">
        <f t="shared" ref="V7:V38" si="10">(SUM(I7+L7+O7+R7+U7))/5</f>
        <v>39200</v>
      </c>
    </row>
    <row r="8" spans="2:22" ht="36.75" thickBot="1" x14ac:dyDescent="0.25">
      <c r="B8" s="29">
        <v>3</v>
      </c>
      <c r="C8" s="30" t="s">
        <v>5</v>
      </c>
      <c r="D8" s="31">
        <v>1</v>
      </c>
      <c r="E8" s="31">
        <v>25</v>
      </c>
      <c r="F8" s="32" t="s">
        <v>15</v>
      </c>
      <c r="G8" s="33">
        <v>5675.01</v>
      </c>
      <c r="H8" s="18">
        <f t="shared" si="4"/>
        <v>5675.01</v>
      </c>
      <c r="I8" s="19">
        <f t="shared" si="5"/>
        <v>141875.25</v>
      </c>
      <c r="J8" s="34">
        <v>7000</v>
      </c>
      <c r="K8" s="20">
        <f t="shared" si="6"/>
        <v>7000</v>
      </c>
      <c r="L8" s="21">
        <f t="shared" si="0"/>
        <v>175000</v>
      </c>
      <c r="M8" s="35">
        <v>4335</v>
      </c>
      <c r="N8" s="22">
        <f t="shared" si="7"/>
        <v>4335</v>
      </c>
      <c r="O8" s="23">
        <f t="shared" si="1"/>
        <v>108375</v>
      </c>
      <c r="P8" s="36">
        <v>4300</v>
      </c>
      <c r="Q8" s="24">
        <f t="shared" si="8"/>
        <v>4300</v>
      </c>
      <c r="R8" s="25">
        <f t="shared" si="2"/>
        <v>107500</v>
      </c>
      <c r="S8" s="37">
        <v>3800</v>
      </c>
      <c r="T8" s="26">
        <f t="shared" si="9"/>
        <v>3800</v>
      </c>
      <c r="U8" s="27">
        <f t="shared" si="3"/>
        <v>95000</v>
      </c>
      <c r="V8" s="38">
        <f t="shared" si="10"/>
        <v>125550.05</v>
      </c>
    </row>
    <row r="9" spans="2:22" ht="39" customHeight="1" thickBot="1" x14ac:dyDescent="0.25">
      <c r="B9" s="29">
        <v>4</v>
      </c>
      <c r="C9" s="30" t="s">
        <v>56</v>
      </c>
      <c r="D9" s="31">
        <v>1</v>
      </c>
      <c r="E9" s="31">
        <v>25</v>
      </c>
      <c r="F9" s="32" t="s">
        <v>15</v>
      </c>
      <c r="G9" s="33">
        <v>2180</v>
      </c>
      <c r="H9" s="18">
        <f t="shared" si="4"/>
        <v>2180</v>
      </c>
      <c r="I9" s="19">
        <f t="shared" si="5"/>
        <v>54500</v>
      </c>
      <c r="J9" s="34">
        <v>3500</v>
      </c>
      <c r="K9" s="20">
        <f t="shared" si="6"/>
        <v>3500</v>
      </c>
      <c r="L9" s="21">
        <f t="shared" si="0"/>
        <v>87500</v>
      </c>
      <c r="M9" s="35">
        <f>3129+150</f>
        <v>3279</v>
      </c>
      <c r="N9" s="22">
        <f t="shared" si="7"/>
        <v>3279</v>
      </c>
      <c r="O9" s="23">
        <f t="shared" si="1"/>
        <v>81975</v>
      </c>
      <c r="P9" s="36">
        <f>3220+160</f>
        <v>3380</v>
      </c>
      <c r="Q9" s="24">
        <f t="shared" si="8"/>
        <v>3380</v>
      </c>
      <c r="R9" s="25">
        <f t="shared" si="2"/>
        <v>84500</v>
      </c>
      <c r="S9" s="37">
        <v>2349.6</v>
      </c>
      <c r="T9" s="26">
        <f t="shared" si="9"/>
        <v>2349.6</v>
      </c>
      <c r="U9" s="27">
        <f t="shared" si="3"/>
        <v>58740</v>
      </c>
      <c r="V9" s="38">
        <f t="shared" si="10"/>
        <v>73443</v>
      </c>
    </row>
    <row r="10" spans="2:22" ht="24.75" thickBot="1" x14ac:dyDescent="0.25">
      <c r="B10" s="29">
        <v>5</v>
      </c>
      <c r="C10" s="30" t="s">
        <v>6</v>
      </c>
      <c r="D10" s="31">
        <v>1</v>
      </c>
      <c r="E10" s="31">
        <v>25</v>
      </c>
      <c r="F10" s="32" t="s">
        <v>15</v>
      </c>
      <c r="G10" s="33">
        <v>0</v>
      </c>
      <c r="H10" s="18">
        <f t="shared" si="4"/>
        <v>0</v>
      </c>
      <c r="I10" s="19">
        <f t="shared" si="5"/>
        <v>0</v>
      </c>
      <c r="J10" s="34">
        <v>1500</v>
      </c>
      <c r="K10" s="20">
        <f t="shared" si="6"/>
        <v>1500</v>
      </c>
      <c r="L10" s="21">
        <f t="shared" si="0"/>
        <v>37500</v>
      </c>
      <c r="M10" s="35">
        <v>3000</v>
      </c>
      <c r="N10" s="22">
        <f t="shared" si="7"/>
        <v>3000</v>
      </c>
      <c r="O10" s="23">
        <f t="shared" si="1"/>
        <v>75000</v>
      </c>
      <c r="P10" s="36">
        <v>3200</v>
      </c>
      <c r="Q10" s="24">
        <f t="shared" si="8"/>
        <v>3200</v>
      </c>
      <c r="R10" s="25">
        <f t="shared" si="2"/>
        <v>80000</v>
      </c>
      <c r="S10" s="37">
        <v>2500</v>
      </c>
      <c r="T10" s="26">
        <f t="shared" si="9"/>
        <v>2500</v>
      </c>
      <c r="U10" s="27">
        <f t="shared" si="3"/>
        <v>62500</v>
      </c>
      <c r="V10" s="38">
        <f>(SUM(I10+L10+O10+R10+U10))/4</f>
        <v>63750</v>
      </c>
    </row>
    <row r="11" spans="2:22" ht="36.75" thickBot="1" x14ac:dyDescent="0.25">
      <c r="B11" s="29">
        <v>6</v>
      </c>
      <c r="C11" s="30" t="s">
        <v>30</v>
      </c>
      <c r="D11" s="31">
        <v>1</v>
      </c>
      <c r="E11" s="31">
        <v>25</v>
      </c>
      <c r="F11" s="32" t="s">
        <v>15</v>
      </c>
      <c r="G11" s="33">
        <v>15421.93</v>
      </c>
      <c r="H11" s="18">
        <f t="shared" si="4"/>
        <v>15421.93</v>
      </c>
      <c r="I11" s="19">
        <f t="shared" si="5"/>
        <v>385548.25</v>
      </c>
      <c r="J11" s="34">
        <v>14300</v>
      </c>
      <c r="K11" s="20">
        <f t="shared" si="6"/>
        <v>14300</v>
      </c>
      <c r="L11" s="21">
        <f t="shared" si="0"/>
        <v>357500</v>
      </c>
      <c r="M11" s="35">
        <f>16744+1680</f>
        <v>18424</v>
      </c>
      <c r="N11" s="22">
        <f t="shared" si="7"/>
        <v>18424</v>
      </c>
      <c r="O11" s="23">
        <f t="shared" si="1"/>
        <v>460600</v>
      </c>
      <c r="P11" s="36">
        <f>17200+1800</f>
        <v>19000</v>
      </c>
      <c r="Q11" s="24">
        <f t="shared" si="8"/>
        <v>19000</v>
      </c>
      <c r="R11" s="25">
        <f t="shared" si="2"/>
        <v>475000</v>
      </c>
      <c r="S11" s="37">
        <v>10840</v>
      </c>
      <c r="T11" s="26">
        <f t="shared" si="9"/>
        <v>10840</v>
      </c>
      <c r="U11" s="27">
        <f t="shared" si="3"/>
        <v>271000</v>
      </c>
      <c r="V11" s="38">
        <f t="shared" si="10"/>
        <v>389929.65</v>
      </c>
    </row>
    <row r="12" spans="2:22" ht="48.75" thickBot="1" x14ac:dyDescent="0.25">
      <c r="B12" s="29">
        <v>7</v>
      </c>
      <c r="C12" s="30" t="s">
        <v>7</v>
      </c>
      <c r="D12" s="31">
        <v>1</v>
      </c>
      <c r="E12" s="31">
        <v>25</v>
      </c>
      <c r="F12" s="32" t="s">
        <v>15</v>
      </c>
      <c r="G12" s="33">
        <v>3750</v>
      </c>
      <c r="H12" s="18">
        <f t="shared" si="4"/>
        <v>3750</v>
      </c>
      <c r="I12" s="19">
        <f t="shared" si="5"/>
        <v>93750</v>
      </c>
      <c r="J12" s="34">
        <f>4465+19000</f>
        <v>23465</v>
      </c>
      <c r="K12" s="20">
        <f t="shared" si="6"/>
        <v>23465</v>
      </c>
      <c r="L12" s="21">
        <f t="shared" si="0"/>
        <v>586625</v>
      </c>
      <c r="M12" s="35">
        <f>3324+4800+175</f>
        <v>8299</v>
      </c>
      <c r="N12" s="22">
        <f t="shared" si="7"/>
        <v>8299</v>
      </c>
      <c r="O12" s="23">
        <f t="shared" si="1"/>
        <v>207475</v>
      </c>
      <c r="P12" s="36">
        <f>3800+5000+180</f>
        <v>8980</v>
      </c>
      <c r="Q12" s="24">
        <f t="shared" si="8"/>
        <v>8980</v>
      </c>
      <c r="R12" s="25">
        <f t="shared" si="2"/>
        <v>224500</v>
      </c>
      <c r="S12" s="37">
        <f>1056+1450</f>
        <v>2506</v>
      </c>
      <c r="T12" s="26">
        <f t="shared" si="9"/>
        <v>2506</v>
      </c>
      <c r="U12" s="27">
        <f t="shared" si="3"/>
        <v>62650</v>
      </c>
      <c r="V12" s="38">
        <f t="shared" si="10"/>
        <v>235000</v>
      </c>
    </row>
    <row r="13" spans="2:22" ht="36.75" thickBot="1" x14ac:dyDescent="0.25">
      <c r="B13" s="29">
        <v>8</v>
      </c>
      <c r="C13" s="30" t="s">
        <v>32</v>
      </c>
      <c r="D13" s="31">
        <v>25</v>
      </c>
      <c r="E13" s="31">
        <v>625</v>
      </c>
      <c r="F13" s="32" t="s">
        <v>18</v>
      </c>
      <c r="G13" s="33">
        <v>502.93</v>
      </c>
      <c r="H13" s="18">
        <f t="shared" si="4"/>
        <v>12573.25</v>
      </c>
      <c r="I13" s="19">
        <f t="shared" si="5"/>
        <v>314331.25</v>
      </c>
      <c r="J13" s="34">
        <v>1300</v>
      </c>
      <c r="K13" s="20">
        <f t="shared" si="6"/>
        <v>32500</v>
      </c>
      <c r="L13" s="21">
        <f t="shared" si="0"/>
        <v>812500</v>
      </c>
      <c r="M13" s="35">
        <v>609</v>
      </c>
      <c r="N13" s="22">
        <f t="shared" si="7"/>
        <v>15225</v>
      </c>
      <c r="O13" s="23">
        <f t="shared" si="1"/>
        <v>380625</v>
      </c>
      <c r="P13" s="36">
        <v>620</v>
      </c>
      <c r="Q13" s="24">
        <f t="shared" si="8"/>
        <v>15500</v>
      </c>
      <c r="R13" s="25">
        <f t="shared" si="2"/>
        <v>387500</v>
      </c>
      <c r="S13" s="37">
        <v>614.4</v>
      </c>
      <c r="T13" s="26">
        <f t="shared" si="9"/>
        <v>15360</v>
      </c>
      <c r="U13" s="27">
        <f t="shared" si="3"/>
        <v>384000</v>
      </c>
      <c r="V13" s="38">
        <f t="shared" si="10"/>
        <v>455791.25</v>
      </c>
    </row>
    <row r="14" spans="2:22" ht="24.75" thickBot="1" x14ac:dyDescent="0.25">
      <c r="B14" s="29">
        <v>9</v>
      </c>
      <c r="C14" s="30" t="s">
        <v>8</v>
      </c>
      <c r="D14" s="31">
        <v>20</v>
      </c>
      <c r="E14" s="31">
        <v>500</v>
      </c>
      <c r="F14" s="32" t="s">
        <v>17</v>
      </c>
      <c r="G14" s="33">
        <v>0</v>
      </c>
      <c r="H14" s="18">
        <f t="shared" si="4"/>
        <v>0</v>
      </c>
      <c r="I14" s="19">
        <f t="shared" si="5"/>
        <v>0</v>
      </c>
      <c r="J14" s="34">
        <v>60</v>
      </c>
      <c r="K14" s="20">
        <f t="shared" si="6"/>
        <v>1200</v>
      </c>
      <c r="L14" s="21">
        <f t="shared" si="0"/>
        <v>30000</v>
      </c>
      <c r="M14" s="35">
        <v>37</v>
      </c>
      <c r="N14" s="22">
        <f t="shared" si="7"/>
        <v>740</v>
      </c>
      <c r="O14" s="23">
        <f t="shared" si="1"/>
        <v>18500</v>
      </c>
      <c r="P14" s="36">
        <v>39</v>
      </c>
      <c r="Q14" s="24">
        <f t="shared" si="8"/>
        <v>780</v>
      </c>
      <c r="R14" s="25">
        <f t="shared" si="2"/>
        <v>19500</v>
      </c>
      <c r="S14" s="37">
        <v>25.2</v>
      </c>
      <c r="T14" s="26">
        <f t="shared" si="9"/>
        <v>504</v>
      </c>
      <c r="U14" s="27">
        <f t="shared" si="3"/>
        <v>12600</v>
      </c>
      <c r="V14" s="38">
        <f>(SUM(I14+L14+O14+R14+U14))/4</f>
        <v>20150</v>
      </c>
    </row>
    <row r="15" spans="2:22" ht="24.75" thickBot="1" x14ac:dyDescent="0.25">
      <c r="B15" s="29">
        <v>10</v>
      </c>
      <c r="C15" s="30" t="s">
        <v>9</v>
      </c>
      <c r="D15" s="31">
        <v>1</v>
      </c>
      <c r="E15" s="31">
        <v>25</v>
      </c>
      <c r="F15" s="32" t="s">
        <v>15</v>
      </c>
      <c r="G15" s="33">
        <v>0</v>
      </c>
      <c r="H15" s="18">
        <f t="shared" si="4"/>
        <v>0</v>
      </c>
      <c r="I15" s="19">
        <f t="shared" si="5"/>
        <v>0</v>
      </c>
      <c r="J15" s="34">
        <v>85</v>
      </c>
      <c r="K15" s="20">
        <f t="shared" si="6"/>
        <v>85</v>
      </c>
      <c r="L15" s="21">
        <f t="shared" si="0"/>
        <v>2125</v>
      </c>
      <c r="M15" s="35">
        <v>82</v>
      </c>
      <c r="N15" s="22">
        <f t="shared" si="7"/>
        <v>82</v>
      </c>
      <c r="O15" s="23">
        <f t="shared" si="1"/>
        <v>2050</v>
      </c>
      <c r="P15" s="36">
        <v>87</v>
      </c>
      <c r="Q15" s="24">
        <f t="shared" si="8"/>
        <v>87</v>
      </c>
      <c r="R15" s="25">
        <f t="shared" si="2"/>
        <v>2175</v>
      </c>
      <c r="S15" s="37">
        <v>132.6</v>
      </c>
      <c r="T15" s="26">
        <f t="shared" si="9"/>
        <v>132.6</v>
      </c>
      <c r="U15" s="27">
        <f t="shared" si="3"/>
        <v>3315</v>
      </c>
      <c r="V15" s="38">
        <f>(SUM(I15+L15+O15+R15+U15))/4</f>
        <v>2416.25</v>
      </c>
    </row>
    <row r="16" spans="2:22" ht="24.75" thickBot="1" x14ac:dyDescent="0.25">
      <c r="B16" s="29">
        <v>11</v>
      </c>
      <c r="C16" s="30" t="s">
        <v>10</v>
      </c>
      <c r="D16" s="31">
        <v>1</v>
      </c>
      <c r="E16" s="31">
        <v>25</v>
      </c>
      <c r="F16" s="32" t="s">
        <v>15</v>
      </c>
      <c r="G16" s="33">
        <v>0</v>
      </c>
      <c r="H16" s="18">
        <f t="shared" si="4"/>
        <v>0</v>
      </c>
      <c r="I16" s="19">
        <f t="shared" si="5"/>
        <v>0</v>
      </c>
      <c r="J16" s="34">
        <v>210</v>
      </c>
      <c r="K16" s="20">
        <f t="shared" si="6"/>
        <v>210</v>
      </c>
      <c r="L16" s="21">
        <f t="shared" si="0"/>
        <v>5250</v>
      </c>
      <c r="M16" s="35">
        <v>303.60000000000002</v>
      </c>
      <c r="N16" s="22">
        <f t="shared" si="7"/>
        <v>303.60000000000002</v>
      </c>
      <c r="O16" s="23">
        <f t="shared" si="1"/>
        <v>7590.0000000000009</v>
      </c>
      <c r="P16" s="36">
        <v>320</v>
      </c>
      <c r="Q16" s="24">
        <f t="shared" si="8"/>
        <v>320</v>
      </c>
      <c r="R16" s="25">
        <f t="shared" si="2"/>
        <v>8000</v>
      </c>
      <c r="S16" s="37">
        <v>246</v>
      </c>
      <c r="T16" s="26">
        <f t="shared" si="9"/>
        <v>246</v>
      </c>
      <c r="U16" s="27">
        <f t="shared" si="3"/>
        <v>6150</v>
      </c>
      <c r="V16" s="38">
        <f>(SUM(I16+L16+O16+R16+U16))/4</f>
        <v>6747.5</v>
      </c>
    </row>
    <row r="17" spans="2:22" ht="24.75" thickBot="1" x14ac:dyDescent="0.25">
      <c r="B17" s="29">
        <v>12</v>
      </c>
      <c r="C17" s="30" t="s">
        <v>33</v>
      </c>
      <c r="D17" s="31">
        <v>1</v>
      </c>
      <c r="E17" s="31">
        <v>25</v>
      </c>
      <c r="F17" s="32" t="s">
        <v>15</v>
      </c>
      <c r="G17" s="33">
        <v>0</v>
      </c>
      <c r="H17" s="18">
        <f t="shared" si="4"/>
        <v>0</v>
      </c>
      <c r="I17" s="19">
        <f t="shared" si="5"/>
        <v>0</v>
      </c>
      <c r="J17" s="34">
        <v>500</v>
      </c>
      <c r="K17" s="20">
        <f t="shared" si="6"/>
        <v>500</v>
      </c>
      <c r="L17" s="21">
        <f t="shared" si="0"/>
        <v>12500</v>
      </c>
      <c r="M17" s="35">
        <v>389</v>
      </c>
      <c r="N17" s="22">
        <f t="shared" si="7"/>
        <v>389</v>
      </c>
      <c r="O17" s="23">
        <f t="shared" si="1"/>
        <v>9725</v>
      </c>
      <c r="P17" s="36">
        <v>458</v>
      </c>
      <c r="Q17" s="24">
        <f t="shared" si="8"/>
        <v>458</v>
      </c>
      <c r="R17" s="25">
        <f t="shared" si="2"/>
        <v>11450</v>
      </c>
      <c r="S17" s="37">
        <v>69</v>
      </c>
      <c r="T17" s="26">
        <f t="shared" si="9"/>
        <v>69</v>
      </c>
      <c r="U17" s="27">
        <f t="shared" si="3"/>
        <v>1725</v>
      </c>
      <c r="V17" s="38">
        <f>(SUM(I17+L17+O17+R17+U17))/4</f>
        <v>8850</v>
      </c>
    </row>
    <row r="18" spans="2:22" ht="24.75" thickBot="1" x14ac:dyDescent="0.25">
      <c r="B18" s="29">
        <v>13</v>
      </c>
      <c r="C18" s="30" t="s">
        <v>11</v>
      </c>
      <c r="D18" s="31">
        <v>160</v>
      </c>
      <c r="E18" s="31">
        <v>4000</v>
      </c>
      <c r="F18" s="32" t="s">
        <v>16</v>
      </c>
      <c r="G18" s="33">
        <v>27.7</v>
      </c>
      <c r="H18" s="18">
        <f t="shared" si="4"/>
        <v>4432</v>
      </c>
      <c r="I18" s="19">
        <f t="shared" si="5"/>
        <v>110800</v>
      </c>
      <c r="J18" s="34">
        <v>42</v>
      </c>
      <c r="K18" s="20">
        <f t="shared" si="6"/>
        <v>6720</v>
      </c>
      <c r="L18" s="21">
        <f t="shared" si="0"/>
        <v>168000</v>
      </c>
      <c r="M18" s="35">
        <v>49</v>
      </c>
      <c r="N18" s="22">
        <f t="shared" si="7"/>
        <v>7840</v>
      </c>
      <c r="O18" s="23">
        <f t="shared" si="1"/>
        <v>196000</v>
      </c>
      <c r="P18" s="36">
        <v>53</v>
      </c>
      <c r="Q18" s="24">
        <f t="shared" si="8"/>
        <v>8480</v>
      </c>
      <c r="R18" s="25">
        <f t="shared" si="2"/>
        <v>212000</v>
      </c>
      <c r="S18" s="37">
        <v>29.64</v>
      </c>
      <c r="T18" s="26">
        <f t="shared" si="9"/>
        <v>4742.3999999999996</v>
      </c>
      <c r="U18" s="27">
        <f t="shared" si="3"/>
        <v>118559.99999999999</v>
      </c>
      <c r="V18" s="38">
        <f t="shared" si="10"/>
        <v>161072</v>
      </c>
    </row>
    <row r="19" spans="2:22" ht="24.75" thickBot="1" x14ac:dyDescent="0.25">
      <c r="B19" s="29">
        <v>14</v>
      </c>
      <c r="C19" s="30" t="s">
        <v>12</v>
      </c>
      <c r="D19" s="31">
        <v>1</v>
      </c>
      <c r="E19" s="31">
        <v>25</v>
      </c>
      <c r="F19" s="32" t="s">
        <v>15</v>
      </c>
      <c r="G19" s="33">
        <v>108.25</v>
      </c>
      <c r="H19" s="18">
        <f t="shared" si="4"/>
        <v>108.25</v>
      </c>
      <c r="I19" s="19">
        <f t="shared" si="5"/>
        <v>2706.25</v>
      </c>
      <c r="J19" s="34">
        <v>180</v>
      </c>
      <c r="K19" s="20">
        <f t="shared" si="6"/>
        <v>180</v>
      </c>
      <c r="L19" s="21">
        <f t="shared" si="0"/>
        <v>4500</v>
      </c>
      <c r="M19" s="35">
        <v>99</v>
      </c>
      <c r="N19" s="22">
        <f t="shared" si="7"/>
        <v>99</v>
      </c>
      <c r="O19" s="23">
        <f t="shared" si="1"/>
        <v>2475</v>
      </c>
      <c r="P19" s="36">
        <v>102</v>
      </c>
      <c r="Q19" s="24">
        <f t="shared" si="8"/>
        <v>102</v>
      </c>
      <c r="R19" s="25">
        <f t="shared" si="2"/>
        <v>2550</v>
      </c>
      <c r="S19" s="37">
        <v>94.8</v>
      </c>
      <c r="T19" s="26">
        <f t="shared" si="9"/>
        <v>94.8</v>
      </c>
      <c r="U19" s="27">
        <f t="shared" si="3"/>
        <v>2370</v>
      </c>
      <c r="V19" s="38">
        <f t="shared" si="10"/>
        <v>2920.25</v>
      </c>
    </row>
    <row r="20" spans="2:22" ht="18" customHeight="1" thickBot="1" x14ac:dyDescent="0.25">
      <c r="B20" s="29">
        <v>15</v>
      </c>
      <c r="C20" s="30" t="s">
        <v>14</v>
      </c>
      <c r="D20" s="31">
        <v>25</v>
      </c>
      <c r="E20" s="31">
        <v>625</v>
      </c>
      <c r="F20" s="32" t="s">
        <v>18</v>
      </c>
      <c r="G20" s="33">
        <v>17.559999999999999</v>
      </c>
      <c r="H20" s="18">
        <f t="shared" si="4"/>
        <v>438.99999999999994</v>
      </c>
      <c r="I20" s="19">
        <f t="shared" si="5"/>
        <v>10974.999999999998</v>
      </c>
      <c r="J20" s="34">
        <v>82</v>
      </c>
      <c r="K20" s="20">
        <f t="shared" si="6"/>
        <v>2050</v>
      </c>
      <c r="L20" s="21">
        <f t="shared" si="0"/>
        <v>51250</v>
      </c>
      <c r="M20" s="35">
        <v>39</v>
      </c>
      <c r="N20" s="22">
        <f t="shared" si="7"/>
        <v>975</v>
      </c>
      <c r="O20" s="23">
        <f t="shared" si="1"/>
        <v>24375</v>
      </c>
      <c r="P20" s="36">
        <v>45</v>
      </c>
      <c r="Q20" s="24">
        <f t="shared" si="8"/>
        <v>1125</v>
      </c>
      <c r="R20" s="25">
        <f t="shared" si="2"/>
        <v>28125</v>
      </c>
      <c r="S20" s="37">
        <v>4.0199999999999996</v>
      </c>
      <c r="T20" s="26">
        <f t="shared" si="9"/>
        <v>100.49999999999999</v>
      </c>
      <c r="U20" s="27">
        <f t="shared" si="3"/>
        <v>2512.4999999999995</v>
      </c>
      <c r="V20" s="38">
        <f t="shared" si="10"/>
        <v>23447.5</v>
      </c>
    </row>
    <row r="21" spans="2:22" ht="24.75" thickBot="1" x14ac:dyDescent="0.25">
      <c r="B21" s="29">
        <v>16</v>
      </c>
      <c r="C21" s="30" t="s">
        <v>13</v>
      </c>
      <c r="D21" s="31">
        <v>1</v>
      </c>
      <c r="E21" s="31">
        <v>25</v>
      </c>
      <c r="F21" s="32" t="s">
        <v>15</v>
      </c>
      <c r="G21" s="33">
        <v>60</v>
      </c>
      <c r="H21" s="18">
        <f t="shared" si="4"/>
        <v>60</v>
      </c>
      <c r="I21" s="19">
        <f t="shared" si="5"/>
        <v>1500</v>
      </c>
      <c r="J21" s="34">
        <v>890</v>
      </c>
      <c r="K21" s="20">
        <f t="shared" si="6"/>
        <v>890</v>
      </c>
      <c r="L21" s="21">
        <f t="shared" si="0"/>
        <v>22250</v>
      </c>
      <c r="M21" s="35">
        <v>0</v>
      </c>
      <c r="N21" s="22">
        <f t="shared" si="7"/>
        <v>0</v>
      </c>
      <c r="O21" s="23">
        <f t="shared" si="1"/>
        <v>0</v>
      </c>
      <c r="P21" s="36">
        <v>0</v>
      </c>
      <c r="Q21" s="24">
        <f t="shared" si="8"/>
        <v>0</v>
      </c>
      <c r="R21" s="25">
        <f t="shared" si="2"/>
        <v>0</v>
      </c>
      <c r="S21" s="37">
        <v>414</v>
      </c>
      <c r="T21" s="26">
        <f t="shared" si="9"/>
        <v>414</v>
      </c>
      <c r="U21" s="27">
        <f t="shared" si="3"/>
        <v>10350</v>
      </c>
      <c r="V21" s="38">
        <f>(SUM(I21+L21+O21+R21+U21))/3</f>
        <v>11366.666666666666</v>
      </c>
    </row>
    <row r="22" spans="2:22" ht="24.75" thickBot="1" x14ac:dyDescent="0.25">
      <c r="B22" s="29">
        <v>17</v>
      </c>
      <c r="C22" s="30" t="s">
        <v>19</v>
      </c>
      <c r="D22" s="31">
        <v>1</v>
      </c>
      <c r="E22" s="31">
        <v>25</v>
      </c>
      <c r="F22" s="32" t="s">
        <v>15</v>
      </c>
      <c r="G22" s="33">
        <v>1501</v>
      </c>
      <c r="H22" s="18">
        <f t="shared" si="4"/>
        <v>1501</v>
      </c>
      <c r="I22" s="19">
        <f t="shared" si="5"/>
        <v>37525</v>
      </c>
      <c r="J22" s="34">
        <v>20000</v>
      </c>
      <c r="K22" s="20">
        <f t="shared" si="6"/>
        <v>20000</v>
      </c>
      <c r="L22" s="21">
        <f t="shared" si="0"/>
        <v>500000</v>
      </c>
      <c r="M22" s="35">
        <v>1700</v>
      </c>
      <c r="N22" s="22">
        <f t="shared" si="7"/>
        <v>1700</v>
      </c>
      <c r="O22" s="23">
        <f t="shared" si="1"/>
        <v>42500</v>
      </c>
      <c r="P22" s="36">
        <v>1790</v>
      </c>
      <c r="Q22" s="24">
        <f t="shared" si="8"/>
        <v>1790</v>
      </c>
      <c r="R22" s="25">
        <f t="shared" si="2"/>
        <v>44750</v>
      </c>
      <c r="S22" s="37">
        <v>1200</v>
      </c>
      <c r="T22" s="26">
        <f t="shared" si="9"/>
        <v>1200</v>
      </c>
      <c r="U22" s="27">
        <f t="shared" si="3"/>
        <v>30000</v>
      </c>
      <c r="V22" s="38">
        <f t="shared" si="10"/>
        <v>130955</v>
      </c>
    </row>
    <row r="23" spans="2:22" ht="24.75" thickBot="1" x14ac:dyDescent="0.25">
      <c r="B23" s="29">
        <v>18</v>
      </c>
      <c r="C23" s="30" t="s">
        <v>51</v>
      </c>
      <c r="D23" s="31">
        <v>1</v>
      </c>
      <c r="E23" s="31">
        <v>25</v>
      </c>
      <c r="F23" s="32" t="s">
        <v>15</v>
      </c>
      <c r="G23" s="33">
        <v>0</v>
      </c>
      <c r="H23" s="18">
        <f t="shared" si="4"/>
        <v>0</v>
      </c>
      <c r="I23" s="19">
        <f t="shared" si="5"/>
        <v>0</v>
      </c>
      <c r="J23" s="34">
        <v>8000</v>
      </c>
      <c r="K23" s="20">
        <f t="shared" si="6"/>
        <v>8000</v>
      </c>
      <c r="L23" s="21">
        <f t="shared" si="0"/>
        <v>200000</v>
      </c>
      <c r="M23" s="35">
        <v>500</v>
      </c>
      <c r="N23" s="22">
        <f t="shared" si="7"/>
        <v>500</v>
      </c>
      <c r="O23" s="23">
        <f t="shared" si="1"/>
        <v>12500</v>
      </c>
      <c r="P23" s="36">
        <v>658</v>
      </c>
      <c r="Q23" s="24">
        <f t="shared" si="8"/>
        <v>658</v>
      </c>
      <c r="R23" s="25">
        <f t="shared" si="2"/>
        <v>16450</v>
      </c>
      <c r="S23" s="37">
        <v>500</v>
      </c>
      <c r="T23" s="26">
        <f t="shared" si="9"/>
        <v>500</v>
      </c>
      <c r="U23" s="27">
        <f t="shared" si="3"/>
        <v>12500</v>
      </c>
      <c r="V23" s="38">
        <f>(SUM(I23+L23+O23+R23+U23))/4</f>
        <v>60362.5</v>
      </c>
    </row>
    <row r="24" spans="2:22" ht="24.75" thickBot="1" x14ac:dyDescent="0.25">
      <c r="B24" s="29">
        <v>19</v>
      </c>
      <c r="C24" s="30" t="s">
        <v>36</v>
      </c>
      <c r="D24" s="31">
        <v>80</v>
      </c>
      <c r="E24" s="31">
        <v>2000</v>
      </c>
      <c r="F24" s="32" t="s">
        <v>16</v>
      </c>
      <c r="G24" s="33">
        <v>121.38</v>
      </c>
      <c r="H24" s="18">
        <f t="shared" si="4"/>
        <v>9710.4</v>
      </c>
      <c r="I24" s="19">
        <f t="shared" si="5"/>
        <v>242760</v>
      </c>
      <c r="J24" s="34">
        <v>250</v>
      </c>
      <c r="K24" s="20">
        <f t="shared" si="6"/>
        <v>20000</v>
      </c>
      <c r="L24" s="21">
        <f t="shared" si="0"/>
        <v>500000</v>
      </c>
      <c r="M24" s="35">
        <v>120</v>
      </c>
      <c r="N24" s="22">
        <f t="shared" si="7"/>
        <v>9600</v>
      </c>
      <c r="O24" s="23">
        <f t="shared" si="1"/>
        <v>240000</v>
      </c>
      <c r="P24" s="36">
        <v>130</v>
      </c>
      <c r="Q24" s="24">
        <f t="shared" si="8"/>
        <v>10400</v>
      </c>
      <c r="R24" s="25">
        <f t="shared" si="2"/>
        <v>260000</v>
      </c>
      <c r="S24" s="37">
        <v>150</v>
      </c>
      <c r="T24" s="26">
        <f t="shared" si="9"/>
        <v>12000</v>
      </c>
      <c r="U24" s="27">
        <f t="shared" si="3"/>
        <v>300000</v>
      </c>
      <c r="V24" s="38">
        <f t="shared" si="10"/>
        <v>308552</v>
      </c>
    </row>
    <row r="25" spans="2:22" ht="24.75" thickBot="1" x14ac:dyDescent="0.25">
      <c r="B25" s="29">
        <v>20</v>
      </c>
      <c r="C25" s="30" t="s">
        <v>31</v>
      </c>
      <c r="D25" s="31">
        <v>80</v>
      </c>
      <c r="E25" s="31">
        <v>2000</v>
      </c>
      <c r="F25" s="32" t="s">
        <v>16</v>
      </c>
      <c r="G25" s="33">
        <v>0</v>
      </c>
      <c r="H25" s="18">
        <f t="shared" si="4"/>
        <v>0</v>
      </c>
      <c r="I25" s="19">
        <f t="shared" si="5"/>
        <v>0</v>
      </c>
      <c r="J25" s="34">
        <v>200</v>
      </c>
      <c r="K25" s="20">
        <f t="shared" si="6"/>
        <v>16000</v>
      </c>
      <c r="L25" s="21">
        <f t="shared" si="0"/>
        <v>400000</v>
      </c>
      <c r="M25" s="35">
        <v>130</v>
      </c>
      <c r="N25" s="22">
        <f t="shared" si="7"/>
        <v>10400</v>
      </c>
      <c r="O25" s="23">
        <f t="shared" si="1"/>
        <v>260000</v>
      </c>
      <c r="P25" s="36">
        <v>140</v>
      </c>
      <c r="Q25" s="24">
        <f t="shared" si="8"/>
        <v>11200</v>
      </c>
      <c r="R25" s="25">
        <f t="shared" si="2"/>
        <v>280000</v>
      </c>
      <c r="S25" s="37">
        <v>110</v>
      </c>
      <c r="T25" s="26">
        <f t="shared" si="9"/>
        <v>8800</v>
      </c>
      <c r="U25" s="27">
        <f t="shared" si="3"/>
        <v>220000</v>
      </c>
      <c r="V25" s="38">
        <f>(SUM(I25+L25+O25+R25+U25))/4</f>
        <v>290000</v>
      </c>
    </row>
    <row r="26" spans="2:22" ht="24.75" thickBot="1" x14ac:dyDescent="0.25">
      <c r="B26" s="29">
        <v>21</v>
      </c>
      <c r="C26" s="30" t="s">
        <v>20</v>
      </c>
      <c r="D26" s="31">
        <v>70</v>
      </c>
      <c r="E26" s="31">
        <v>1750</v>
      </c>
      <c r="F26" s="32" t="s">
        <v>16</v>
      </c>
      <c r="G26" s="33">
        <v>158.74</v>
      </c>
      <c r="H26" s="18">
        <f t="shared" si="4"/>
        <v>11111.800000000001</v>
      </c>
      <c r="I26" s="19">
        <f t="shared" si="5"/>
        <v>277795</v>
      </c>
      <c r="J26" s="34">
        <v>290</v>
      </c>
      <c r="K26" s="20">
        <f t="shared" si="6"/>
        <v>20300</v>
      </c>
      <c r="L26" s="21">
        <f t="shared" si="0"/>
        <v>507500</v>
      </c>
      <c r="M26" s="35">
        <v>260</v>
      </c>
      <c r="N26" s="22">
        <f t="shared" si="7"/>
        <v>18200</v>
      </c>
      <c r="O26" s="23">
        <f t="shared" si="1"/>
        <v>455000</v>
      </c>
      <c r="P26" s="36">
        <v>265</v>
      </c>
      <c r="Q26" s="24">
        <f t="shared" si="8"/>
        <v>18550</v>
      </c>
      <c r="R26" s="25">
        <f t="shared" si="2"/>
        <v>463750</v>
      </c>
      <c r="S26" s="37">
        <v>230</v>
      </c>
      <c r="T26" s="26">
        <f t="shared" si="9"/>
        <v>16100</v>
      </c>
      <c r="U26" s="27">
        <f t="shared" si="3"/>
        <v>402500</v>
      </c>
      <c r="V26" s="38">
        <f t="shared" si="10"/>
        <v>421309</v>
      </c>
    </row>
    <row r="27" spans="2:22" ht="20.45" customHeight="1" thickBot="1" x14ac:dyDescent="0.25">
      <c r="B27" s="29">
        <v>22</v>
      </c>
      <c r="C27" s="30" t="s">
        <v>21</v>
      </c>
      <c r="D27" s="31">
        <v>1</v>
      </c>
      <c r="E27" s="31">
        <v>25</v>
      </c>
      <c r="F27" s="32" t="s">
        <v>15</v>
      </c>
      <c r="G27" s="33">
        <v>800</v>
      </c>
      <c r="H27" s="18">
        <f t="shared" si="4"/>
        <v>800</v>
      </c>
      <c r="I27" s="19">
        <f t="shared" si="5"/>
        <v>20000</v>
      </c>
      <c r="J27" s="34">
        <v>10000</v>
      </c>
      <c r="K27" s="20">
        <f t="shared" si="6"/>
        <v>10000</v>
      </c>
      <c r="L27" s="21">
        <f t="shared" si="0"/>
        <v>250000</v>
      </c>
      <c r="M27" s="35">
        <v>1144</v>
      </c>
      <c r="N27" s="22">
        <f t="shared" si="7"/>
        <v>1144</v>
      </c>
      <c r="O27" s="23">
        <f t="shared" si="1"/>
        <v>28600</v>
      </c>
      <c r="P27" s="36">
        <v>1832</v>
      </c>
      <c r="Q27" s="24">
        <f t="shared" si="8"/>
        <v>1832</v>
      </c>
      <c r="R27" s="25">
        <f t="shared" si="2"/>
        <v>45800</v>
      </c>
      <c r="S27" s="37">
        <v>0</v>
      </c>
      <c r="T27" s="26">
        <f t="shared" si="9"/>
        <v>0</v>
      </c>
      <c r="U27" s="27">
        <f t="shared" si="3"/>
        <v>0</v>
      </c>
      <c r="V27" s="38">
        <f>(SUM(I27+L27+O27+R27+U27))/4</f>
        <v>86100</v>
      </c>
    </row>
    <row r="28" spans="2:22" ht="24.75" thickBot="1" x14ac:dyDescent="0.25">
      <c r="B28" s="29">
        <v>23</v>
      </c>
      <c r="C28" s="30" t="s">
        <v>22</v>
      </c>
      <c r="D28" s="31">
        <v>1</v>
      </c>
      <c r="E28" s="31">
        <v>25</v>
      </c>
      <c r="F28" s="32" t="s">
        <v>15</v>
      </c>
      <c r="G28" s="33">
        <v>599</v>
      </c>
      <c r="H28" s="18">
        <f t="shared" si="4"/>
        <v>599</v>
      </c>
      <c r="I28" s="19">
        <f t="shared" si="5"/>
        <v>14975</v>
      </c>
      <c r="J28" s="34">
        <v>2000</v>
      </c>
      <c r="K28" s="20">
        <f t="shared" si="6"/>
        <v>2000</v>
      </c>
      <c r="L28" s="21">
        <f t="shared" si="0"/>
        <v>50000</v>
      </c>
      <c r="M28" s="35">
        <v>525</v>
      </c>
      <c r="N28" s="22">
        <f t="shared" si="7"/>
        <v>525</v>
      </c>
      <c r="O28" s="23">
        <f t="shared" si="1"/>
        <v>13125</v>
      </c>
      <c r="P28" s="36">
        <v>585</v>
      </c>
      <c r="Q28" s="24">
        <f t="shared" si="8"/>
        <v>585</v>
      </c>
      <c r="R28" s="25">
        <f t="shared" si="2"/>
        <v>14625</v>
      </c>
      <c r="S28" s="37">
        <v>1100</v>
      </c>
      <c r="T28" s="26">
        <f t="shared" si="9"/>
        <v>1100</v>
      </c>
      <c r="U28" s="27">
        <f t="shared" si="3"/>
        <v>27500</v>
      </c>
      <c r="V28" s="38">
        <f t="shared" si="10"/>
        <v>24045</v>
      </c>
    </row>
    <row r="29" spans="2:22" ht="18" customHeight="1" thickBot="1" x14ac:dyDescent="0.25">
      <c r="B29" s="29">
        <v>24</v>
      </c>
      <c r="C29" s="30" t="s">
        <v>23</v>
      </c>
      <c r="D29" s="31">
        <v>1</v>
      </c>
      <c r="E29" s="31">
        <v>25</v>
      </c>
      <c r="F29" s="32" t="s">
        <v>15</v>
      </c>
      <c r="G29" s="33">
        <v>3650</v>
      </c>
      <c r="H29" s="18">
        <f t="shared" si="4"/>
        <v>3650</v>
      </c>
      <c r="I29" s="19">
        <f t="shared" si="5"/>
        <v>91250</v>
      </c>
      <c r="J29" s="34">
        <v>12000</v>
      </c>
      <c r="K29" s="20">
        <f t="shared" si="6"/>
        <v>12000</v>
      </c>
      <c r="L29" s="21">
        <f t="shared" si="0"/>
        <v>300000</v>
      </c>
      <c r="M29" s="35">
        <f>4980+890</f>
        <v>5870</v>
      </c>
      <c r="N29" s="22">
        <f t="shared" si="7"/>
        <v>5870</v>
      </c>
      <c r="O29" s="23">
        <f t="shared" si="1"/>
        <v>146750</v>
      </c>
      <c r="P29" s="36">
        <f>957+5200</f>
        <v>6157</v>
      </c>
      <c r="Q29" s="24">
        <f t="shared" si="8"/>
        <v>6157</v>
      </c>
      <c r="R29" s="25">
        <f t="shared" si="2"/>
        <v>153925</v>
      </c>
      <c r="S29" s="37">
        <v>2500</v>
      </c>
      <c r="T29" s="26">
        <f t="shared" si="9"/>
        <v>2500</v>
      </c>
      <c r="U29" s="27">
        <f t="shared" si="3"/>
        <v>62500</v>
      </c>
      <c r="V29" s="38">
        <f t="shared" si="10"/>
        <v>150885</v>
      </c>
    </row>
    <row r="30" spans="2:22" ht="17.45" customHeight="1" thickBot="1" x14ac:dyDescent="0.25">
      <c r="B30" s="29">
        <v>25</v>
      </c>
      <c r="C30" s="30" t="s">
        <v>24</v>
      </c>
      <c r="D30" s="31">
        <v>1</v>
      </c>
      <c r="E30" s="31">
        <v>25</v>
      </c>
      <c r="F30" s="32" t="s">
        <v>15</v>
      </c>
      <c r="G30" s="33">
        <v>749.25</v>
      </c>
      <c r="H30" s="18">
        <f t="shared" si="4"/>
        <v>749.25</v>
      </c>
      <c r="I30" s="19">
        <f t="shared" si="5"/>
        <v>18731.25</v>
      </c>
      <c r="J30" s="34">
        <v>4000</v>
      </c>
      <c r="K30" s="20">
        <f t="shared" si="6"/>
        <v>4000</v>
      </c>
      <c r="L30" s="21">
        <f t="shared" si="0"/>
        <v>100000</v>
      </c>
      <c r="M30" s="35">
        <v>914</v>
      </c>
      <c r="N30" s="22">
        <f t="shared" si="7"/>
        <v>914</v>
      </c>
      <c r="O30" s="23">
        <f t="shared" si="1"/>
        <v>22850</v>
      </c>
      <c r="P30" s="36">
        <v>1015</v>
      </c>
      <c r="Q30" s="24">
        <f t="shared" si="8"/>
        <v>1015</v>
      </c>
      <c r="R30" s="25">
        <f t="shared" si="2"/>
        <v>25375</v>
      </c>
      <c r="S30" s="37">
        <v>300</v>
      </c>
      <c r="T30" s="26">
        <f t="shared" si="9"/>
        <v>300</v>
      </c>
      <c r="U30" s="27">
        <f t="shared" si="3"/>
        <v>7500</v>
      </c>
      <c r="V30" s="38">
        <f t="shared" si="10"/>
        <v>34891.25</v>
      </c>
    </row>
    <row r="31" spans="2:22" ht="24.75" thickBot="1" x14ac:dyDescent="0.25">
      <c r="B31" s="29">
        <v>26</v>
      </c>
      <c r="C31" s="30" t="s">
        <v>25</v>
      </c>
      <c r="D31" s="31">
        <v>1</v>
      </c>
      <c r="E31" s="31">
        <v>25</v>
      </c>
      <c r="F31" s="32" t="s">
        <v>15</v>
      </c>
      <c r="G31" s="33">
        <v>350</v>
      </c>
      <c r="H31" s="18">
        <f t="shared" si="4"/>
        <v>350</v>
      </c>
      <c r="I31" s="19">
        <f t="shared" si="5"/>
        <v>8750</v>
      </c>
      <c r="J31" s="34">
        <v>2500</v>
      </c>
      <c r="K31" s="20">
        <f t="shared" si="6"/>
        <v>2500</v>
      </c>
      <c r="L31" s="21">
        <f t="shared" si="0"/>
        <v>62500</v>
      </c>
      <c r="M31" s="35">
        <v>1020</v>
      </c>
      <c r="N31" s="22">
        <f t="shared" si="7"/>
        <v>1020</v>
      </c>
      <c r="O31" s="23">
        <f t="shared" si="1"/>
        <v>25500</v>
      </c>
      <c r="P31" s="36">
        <v>1300</v>
      </c>
      <c r="Q31" s="24">
        <f t="shared" si="8"/>
        <v>1300</v>
      </c>
      <c r="R31" s="25">
        <f t="shared" si="2"/>
        <v>32500</v>
      </c>
      <c r="S31" s="37">
        <v>800</v>
      </c>
      <c r="T31" s="26">
        <f t="shared" si="9"/>
        <v>800</v>
      </c>
      <c r="U31" s="27">
        <f t="shared" si="3"/>
        <v>20000</v>
      </c>
      <c r="V31" s="38">
        <f t="shared" si="10"/>
        <v>29850</v>
      </c>
    </row>
    <row r="32" spans="2:22" ht="36.75" thickBot="1" x14ac:dyDescent="0.25">
      <c r="B32" s="29">
        <v>27</v>
      </c>
      <c r="C32" s="30" t="s">
        <v>26</v>
      </c>
      <c r="D32" s="31">
        <v>13</v>
      </c>
      <c r="E32" s="31">
        <v>325</v>
      </c>
      <c r="F32" s="32" t="s">
        <v>18</v>
      </c>
      <c r="G32" s="33">
        <v>199.62</v>
      </c>
      <c r="H32" s="18">
        <f t="shared" si="4"/>
        <v>2595.06</v>
      </c>
      <c r="I32" s="19">
        <f t="shared" si="5"/>
        <v>64876.5</v>
      </c>
      <c r="J32" s="34">
        <v>1500</v>
      </c>
      <c r="K32" s="20">
        <f t="shared" si="6"/>
        <v>19500</v>
      </c>
      <c r="L32" s="21">
        <f t="shared" si="0"/>
        <v>487500</v>
      </c>
      <c r="M32" s="35">
        <v>564</v>
      </c>
      <c r="N32" s="22">
        <f t="shared" si="7"/>
        <v>7332</v>
      </c>
      <c r="O32" s="23">
        <f t="shared" si="1"/>
        <v>183300</v>
      </c>
      <c r="P32" s="36">
        <v>580</v>
      </c>
      <c r="Q32" s="24">
        <f t="shared" si="8"/>
        <v>7540</v>
      </c>
      <c r="R32" s="25">
        <f t="shared" si="2"/>
        <v>188500</v>
      </c>
      <c r="S32" s="37">
        <v>713.4</v>
      </c>
      <c r="T32" s="26">
        <f t="shared" si="9"/>
        <v>9274.1999999999989</v>
      </c>
      <c r="U32" s="27">
        <f t="shared" si="3"/>
        <v>231854.99999999997</v>
      </c>
      <c r="V32" s="38">
        <f t="shared" si="10"/>
        <v>231206.3</v>
      </c>
    </row>
    <row r="33" spans="2:22" ht="24.75" thickBot="1" x14ac:dyDescent="0.25">
      <c r="B33" s="29">
        <v>28</v>
      </c>
      <c r="C33" s="30" t="s">
        <v>29</v>
      </c>
      <c r="D33" s="31">
        <v>1</v>
      </c>
      <c r="E33" s="31">
        <v>25</v>
      </c>
      <c r="F33" s="32" t="s">
        <v>34</v>
      </c>
      <c r="G33" s="33">
        <v>252</v>
      </c>
      <c r="H33" s="18">
        <f t="shared" si="4"/>
        <v>252</v>
      </c>
      <c r="I33" s="19">
        <f t="shared" si="5"/>
        <v>6300</v>
      </c>
      <c r="J33" s="34">
        <v>800</v>
      </c>
      <c r="K33" s="20">
        <f t="shared" si="6"/>
        <v>800</v>
      </c>
      <c r="L33" s="21">
        <f t="shared" si="0"/>
        <v>20000</v>
      </c>
      <c r="M33" s="35">
        <v>389</v>
      </c>
      <c r="N33" s="22">
        <f t="shared" si="7"/>
        <v>389</v>
      </c>
      <c r="O33" s="23">
        <f t="shared" si="1"/>
        <v>9725</v>
      </c>
      <c r="P33" s="36">
        <v>389</v>
      </c>
      <c r="Q33" s="24">
        <f t="shared" si="8"/>
        <v>389</v>
      </c>
      <c r="R33" s="25">
        <f t="shared" si="2"/>
        <v>9725</v>
      </c>
      <c r="S33" s="37">
        <v>69</v>
      </c>
      <c r="T33" s="26">
        <f t="shared" si="9"/>
        <v>69</v>
      </c>
      <c r="U33" s="27">
        <f t="shared" si="3"/>
        <v>1725</v>
      </c>
      <c r="V33" s="38">
        <f t="shared" si="10"/>
        <v>9495</v>
      </c>
    </row>
    <row r="34" spans="2:22" ht="28.9" customHeight="1" thickBot="1" x14ac:dyDescent="0.25">
      <c r="B34" s="29">
        <v>29</v>
      </c>
      <c r="C34" s="30" t="s">
        <v>37</v>
      </c>
      <c r="D34" s="31">
        <v>3</v>
      </c>
      <c r="E34" s="31">
        <v>75</v>
      </c>
      <c r="F34" s="32" t="s">
        <v>16</v>
      </c>
      <c r="G34" s="33">
        <v>75.8</v>
      </c>
      <c r="H34" s="18">
        <f t="shared" si="4"/>
        <v>227.39999999999998</v>
      </c>
      <c r="I34" s="19">
        <f t="shared" si="5"/>
        <v>5684.9999999999991</v>
      </c>
      <c r="J34" s="34">
        <v>1500</v>
      </c>
      <c r="K34" s="20">
        <f t="shared" si="6"/>
        <v>4500</v>
      </c>
      <c r="L34" s="21">
        <f t="shared" si="0"/>
        <v>112500</v>
      </c>
      <c r="M34" s="35">
        <v>1090</v>
      </c>
      <c r="N34" s="22">
        <f t="shared" si="7"/>
        <v>3270</v>
      </c>
      <c r="O34" s="23">
        <f t="shared" si="1"/>
        <v>81750</v>
      </c>
      <c r="P34" s="36">
        <v>1200</v>
      </c>
      <c r="Q34" s="24">
        <f t="shared" si="8"/>
        <v>3600</v>
      </c>
      <c r="R34" s="25">
        <f t="shared" si="2"/>
        <v>90000</v>
      </c>
      <c r="S34" s="37">
        <v>350</v>
      </c>
      <c r="T34" s="26">
        <f t="shared" si="9"/>
        <v>1050</v>
      </c>
      <c r="U34" s="27">
        <f t="shared" si="3"/>
        <v>26250</v>
      </c>
      <c r="V34" s="38">
        <f t="shared" si="10"/>
        <v>63237</v>
      </c>
    </row>
    <row r="35" spans="2:22" ht="31.15" customHeight="1" thickBot="1" x14ac:dyDescent="0.25">
      <c r="B35" s="29">
        <v>30</v>
      </c>
      <c r="C35" s="30" t="s">
        <v>57</v>
      </c>
      <c r="D35" s="31">
        <v>10</v>
      </c>
      <c r="E35" s="31">
        <v>250</v>
      </c>
      <c r="F35" s="32" t="s">
        <v>34</v>
      </c>
      <c r="G35" s="33">
        <v>0</v>
      </c>
      <c r="H35" s="18">
        <f t="shared" si="4"/>
        <v>0</v>
      </c>
      <c r="I35" s="19">
        <f t="shared" si="5"/>
        <v>0</v>
      </c>
      <c r="J35" s="34">
        <v>580</v>
      </c>
      <c r="K35" s="20">
        <f t="shared" si="6"/>
        <v>5800</v>
      </c>
      <c r="L35" s="21">
        <f t="shared" si="0"/>
        <v>145000</v>
      </c>
      <c r="M35" s="35">
        <v>142</v>
      </c>
      <c r="N35" s="22">
        <f t="shared" si="7"/>
        <v>1420</v>
      </c>
      <c r="O35" s="23">
        <f t="shared" si="1"/>
        <v>35500</v>
      </c>
      <c r="P35" s="36">
        <v>150</v>
      </c>
      <c r="Q35" s="24">
        <f t="shared" si="8"/>
        <v>1500</v>
      </c>
      <c r="R35" s="25">
        <f t="shared" si="2"/>
        <v>37500</v>
      </c>
      <c r="S35" s="37">
        <v>32.4</v>
      </c>
      <c r="T35" s="26">
        <f t="shared" si="9"/>
        <v>324</v>
      </c>
      <c r="U35" s="27">
        <f t="shared" si="3"/>
        <v>8100</v>
      </c>
      <c r="V35" s="38">
        <f>(SUM(I35+L35+O35+R35+U35))/4</f>
        <v>56525</v>
      </c>
    </row>
    <row r="36" spans="2:22" ht="36.75" thickBot="1" x14ac:dyDescent="0.25">
      <c r="B36" s="29">
        <v>31</v>
      </c>
      <c r="C36" s="30" t="s">
        <v>27</v>
      </c>
      <c r="D36" s="31">
        <v>4</v>
      </c>
      <c r="E36" s="31">
        <v>100</v>
      </c>
      <c r="F36" s="32" t="s">
        <v>18</v>
      </c>
      <c r="G36" s="33">
        <v>0</v>
      </c>
      <c r="H36" s="18">
        <f t="shared" si="4"/>
        <v>0</v>
      </c>
      <c r="I36" s="19">
        <f t="shared" si="5"/>
        <v>0</v>
      </c>
      <c r="J36" s="34">
        <v>5000</v>
      </c>
      <c r="K36" s="20">
        <f t="shared" si="6"/>
        <v>20000</v>
      </c>
      <c r="L36" s="21">
        <f t="shared" si="0"/>
        <v>500000</v>
      </c>
      <c r="M36" s="35">
        <v>730</v>
      </c>
      <c r="N36" s="22">
        <f t="shared" si="7"/>
        <v>2920</v>
      </c>
      <c r="O36" s="23">
        <f t="shared" si="1"/>
        <v>73000</v>
      </c>
      <c r="P36" s="36">
        <v>760</v>
      </c>
      <c r="Q36" s="24">
        <f t="shared" si="8"/>
        <v>3040</v>
      </c>
      <c r="R36" s="25">
        <f t="shared" si="2"/>
        <v>76000</v>
      </c>
      <c r="S36" s="37">
        <v>768</v>
      </c>
      <c r="T36" s="26">
        <f t="shared" si="9"/>
        <v>3072</v>
      </c>
      <c r="U36" s="27">
        <f t="shared" si="3"/>
        <v>76800</v>
      </c>
      <c r="V36" s="38">
        <f>(SUM(I36+L36+O36+R36+U36))/4</f>
        <v>181450</v>
      </c>
    </row>
    <row r="37" spans="2:22" ht="24.75" thickBot="1" x14ac:dyDescent="0.25">
      <c r="B37" s="29">
        <v>32</v>
      </c>
      <c r="C37" s="30" t="s">
        <v>39</v>
      </c>
      <c r="D37" s="31">
        <v>1</v>
      </c>
      <c r="E37" s="31">
        <v>25</v>
      </c>
      <c r="F37" s="32" t="s">
        <v>34</v>
      </c>
      <c r="G37" s="33">
        <v>1020</v>
      </c>
      <c r="H37" s="18">
        <f t="shared" si="4"/>
        <v>1020</v>
      </c>
      <c r="I37" s="19">
        <f t="shared" si="5"/>
        <v>25500</v>
      </c>
      <c r="J37" s="34">
        <v>5000</v>
      </c>
      <c r="K37" s="20">
        <f t="shared" si="6"/>
        <v>5000</v>
      </c>
      <c r="L37" s="21">
        <f t="shared" si="0"/>
        <v>125000</v>
      </c>
      <c r="M37" s="35">
        <v>1820</v>
      </c>
      <c r="N37" s="22">
        <f t="shared" si="7"/>
        <v>1820</v>
      </c>
      <c r="O37" s="23">
        <f t="shared" si="1"/>
        <v>45500</v>
      </c>
      <c r="P37" s="36">
        <v>1820</v>
      </c>
      <c r="Q37" s="24">
        <f t="shared" si="8"/>
        <v>1820</v>
      </c>
      <c r="R37" s="25">
        <f t="shared" si="2"/>
        <v>45500</v>
      </c>
      <c r="S37" s="37">
        <v>350</v>
      </c>
      <c r="T37" s="26">
        <f t="shared" si="9"/>
        <v>350</v>
      </c>
      <c r="U37" s="27">
        <f t="shared" si="3"/>
        <v>8750</v>
      </c>
      <c r="V37" s="39">
        <f t="shared" ref="V37" si="11">(SUM(I37+L37+O37+R37+U37))/5</f>
        <v>50050</v>
      </c>
    </row>
    <row r="38" spans="2:22" ht="21" customHeight="1" thickBot="1" x14ac:dyDescent="0.25">
      <c r="B38" s="40">
        <v>33</v>
      </c>
      <c r="C38" s="41" t="s">
        <v>52</v>
      </c>
      <c r="D38" s="42">
        <v>1</v>
      </c>
      <c r="E38" s="42">
        <v>25</v>
      </c>
      <c r="F38" s="43" t="s">
        <v>34</v>
      </c>
      <c r="G38" s="44">
        <v>640</v>
      </c>
      <c r="H38" s="45">
        <f t="shared" si="4"/>
        <v>640</v>
      </c>
      <c r="I38" s="46">
        <f t="shared" si="5"/>
        <v>16000</v>
      </c>
      <c r="J38" s="47"/>
      <c r="K38" s="48">
        <f t="shared" si="6"/>
        <v>0</v>
      </c>
      <c r="L38" s="49">
        <f t="shared" si="0"/>
        <v>0</v>
      </c>
      <c r="M38" s="50">
        <v>1300</v>
      </c>
      <c r="N38" s="51">
        <f t="shared" si="7"/>
        <v>1300</v>
      </c>
      <c r="O38" s="52">
        <f t="shared" si="1"/>
        <v>32500</v>
      </c>
      <c r="P38" s="53">
        <v>1300</v>
      </c>
      <c r="Q38" s="54">
        <f t="shared" si="8"/>
        <v>1300</v>
      </c>
      <c r="R38" s="55">
        <f t="shared" si="2"/>
        <v>32500</v>
      </c>
      <c r="S38" s="56">
        <v>2000</v>
      </c>
      <c r="T38" s="57">
        <f t="shared" si="9"/>
        <v>2000</v>
      </c>
      <c r="U38" s="58">
        <f t="shared" si="3"/>
        <v>50000</v>
      </c>
      <c r="V38" s="39">
        <f t="shared" si="10"/>
        <v>26200</v>
      </c>
    </row>
    <row r="39" spans="2:22" ht="30" customHeight="1" thickBot="1" x14ac:dyDescent="0.25">
      <c r="B39" s="77" t="s">
        <v>53</v>
      </c>
      <c r="C39" s="78"/>
      <c r="D39" s="78"/>
      <c r="E39" s="78"/>
      <c r="F39" s="78"/>
      <c r="G39" s="59"/>
      <c r="H39" s="79" t="s">
        <v>54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1"/>
      <c r="V39" s="60">
        <f>(SUM(V6:V38)/25)</f>
        <v>151773.48666666666</v>
      </c>
    </row>
    <row r="40" spans="2:22" ht="27" customHeight="1" thickBot="1" x14ac:dyDescent="0.25">
      <c r="B40" s="77" t="s">
        <v>55</v>
      </c>
      <c r="C40" s="78"/>
      <c r="D40" s="78"/>
      <c r="E40" s="78"/>
      <c r="F40" s="78"/>
      <c r="G40" s="61"/>
      <c r="H40" s="82" t="s">
        <v>54</v>
      </c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7"/>
      <c r="V40" s="60">
        <f>SUM(V6:V38)</f>
        <v>3794337.1666666665</v>
      </c>
    </row>
  </sheetData>
  <mergeCells count="16">
    <mergeCell ref="B39:F39"/>
    <mergeCell ref="H39:U39"/>
    <mergeCell ref="B40:F40"/>
    <mergeCell ref="H40:U40"/>
    <mergeCell ref="B2:V3"/>
    <mergeCell ref="B4:B5"/>
    <mergeCell ref="C4:C5"/>
    <mergeCell ref="D4:D5"/>
    <mergeCell ref="E4:E5"/>
    <mergeCell ref="F4:F5"/>
    <mergeCell ref="H4:I4"/>
    <mergeCell ref="K4:L4"/>
    <mergeCell ref="N4:O4"/>
    <mergeCell ref="Q4:R4"/>
    <mergeCell ref="T4:U4"/>
    <mergeCell ref="V4:V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Joander Luciano</dc:creator>
  <cp:lastModifiedBy>Romulo</cp:lastModifiedBy>
  <cp:lastPrinted>2024-05-02T15:54:58Z</cp:lastPrinted>
  <dcterms:created xsi:type="dcterms:W3CDTF">2024-02-05T17:51:49Z</dcterms:created>
  <dcterms:modified xsi:type="dcterms:W3CDTF">2024-05-02T15:55:07Z</dcterms:modified>
</cp:coreProperties>
</file>